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Annuitätischer Tilgungsplan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Hans</author>
  </authors>
  <commentList>
    <comment ref="D8" authorId="0">
      <text>
        <r>
          <rPr>
            <b/>
            <sz val="8"/>
            <rFont val="Tahoma"/>
            <family val="2"/>
          </rPr>
          <t>Annuität:</t>
        </r>
        <r>
          <rPr>
            <sz val="8"/>
            <rFont val="Tahoma"/>
            <family val="2"/>
          </rPr>
          <t xml:space="preserve">
Dies ist die monatliche Belastung, die geleistet werden muss, um das Darlehen in der vorgegebenen Zeit abzuzahlen.</t>
        </r>
      </text>
    </comment>
    <comment ref="J4" authorId="0">
      <text>
        <r>
          <rPr>
            <b/>
            <sz val="8"/>
            <rFont val="Tahoma"/>
            <family val="2"/>
          </rPr>
          <t>Einzahlungen:</t>
        </r>
        <r>
          <rPr>
            <sz val="8"/>
            <rFont val="Tahoma"/>
            <family val="2"/>
          </rPr>
          <t xml:space="preserve">
Diese Summe wird nur am Anfang eingezahlt, danach die um die Steigerung errechnete Zahlung!</t>
        </r>
      </text>
    </comment>
    <comment ref="L11" authorId="0">
      <text>
        <r>
          <rPr>
            <b/>
            <sz val="8"/>
            <rFont val="Tahoma"/>
            <family val="2"/>
          </rPr>
          <t>Hilfszelle für Berechnugen:</t>
        </r>
        <r>
          <rPr>
            <sz val="8"/>
            <rFont val="Tahoma"/>
            <family val="2"/>
          </rPr>
          <t xml:space="preserve">
</t>
        </r>
      </text>
    </comment>
    <comment ref="K27" authorId="0">
      <text>
        <r>
          <rPr>
            <b/>
            <sz val="8"/>
            <rFont val="Tahoma"/>
            <family val="2"/>
          </rPr>
          <t>Zeit:</t>
        </r>
        <r>
          <rPr>
            <sz val="8"/>
            <rFont val="Tahoma"/>
            <family val="2"/>
          </rPr>
          <t xml:space="preserve">
Nach dier Zeit ist das Endkapital angespart.</t>
        </r>
      </text>
    </comment>
  </commentList>
</comments>
</file>

<file path=xl/sharedStrings.xml><?xml version="1.0" encoding="utf-8"?>
<sst xmlns="http://schemas.openxmlformats.org/spreadsheetml/2006/main" count="154" uniqueCount="118">
  <si>
    <t>Darlehenssumme:</t>
  </si>
  <si>
    <t>Finanzierungsrestwert am Laufzeitende:</t>
  </si>
  <si>
    <t>Zinssatz</t>
  </si>
  <si>
    <t>Anzahl der Verrechnungen im Jahr:</t>
  </si>
  <si>
    <t>Verrechnung nachschüssig(0), vorschüssig(1):</t>
  </si>
  <si>
    <t>Periode</t>
  </si>
  <si>
    <t>Zins</t>
  </si>
  <si>
    <t>Tilgung</t>
  </si>
  <si>
    <t>Annuität</t>
  </si>
  <si>
    <t>Restdarlehen</t>
  </si>
  <si>
    <t>Summe:</t>
  </si>
  <si>
    <t>Gesamt-Laufzeit in Jahren</t>
  </si>
  <si>
    <t>Annuitäten Tilgungsplan</t>
  </si>
  <si>
    <t>Endkapital bei steigenden Zahlungen</t>
  </si>
  <si>
    <t>Jährliche Steigerung</t>
  </si>
  <si>
    <t>Jährliche Einzahlung</t>
  </si>
  <si>
    <t>Laufzeit in Jahren</t>
  </si>
  <si>
    <t>nachschüssig=0, vorschüssig=1(Normalfall)</t>
  </si>
  <si>
    <t>Endkapital:</t>
  </si>
  <si>
    <t>Endkapital bei einmaliger und regelmäßiger Einzahlung</t>
  </si>
  <si>
    <t>Einmaliger Anlagebetrag</t>
  </si>
  <si>
    <t>Regelmäßiger Anlagebetrag</t>
  </si>
  <si>
    <t>Zahlungen pro Jahr</t>
  </si>
  <si>
    <t>Verzinsungen pro Jahr</t>
  </si>
  <si>
    <t>Verzinsung nachschüssig=0 (Normalfall), vorschüssig=1</t>
  </si>
  <si>
    <t>Endkapital nach Laufzeitende</t>
  </si>
  <si>
    <t>Barwert</t>
  </si>
  <si>
    <t>regelm. Sparbetrag</t>
  </si>
  <si>
    <t>angestr. Endkapital</t>
  </si>
  <si>
    <t>Zeit in Jahren:</t>
  </si>
  <si>
    <t>Regelm. Zahlungen zur Erreichung eines gew. Endkapitals</t>
  </si>
  <si>
    <t>regeläßiger Sparbetrag</t>
  </si>
  <si>
    <t>angestrebtes Endkapital</t>
  </si>
  <si>
    <t>Rentabilität einer Wertpapieranlage</t>
  </si>
  <si>
    <t>Kaufzeitpunkt</t>
  </si>
  <si>
    <t>Wertpapierkurs</t>
  </si>
  <si>
    <t>Rendite p.a.</t>
  </si>
  <si>
    <t>Jan 02 </t>
  </si>
  <si>
    <t>5.107,61  </t>
  </si>
  <si>
    <t>Feb 02 </t>
  </si>
  <si>
    <t>5.039,08  </t>
  </si>
  <si>
    <t>Mrz 02 </t>
  </si>
  <si>
    <t>5.397,29  </t>
  </si>
  <si>
    <t>Apr 02 </t>
  </si>
  <si>
    <t>5.041,20  </t>
  </si>
  <si>
    <t>Mai 02 </t>
  </si>
  <si>
    <t>4.818,30  </t>
  </si>
  <si>
    <t>Jun 02 </t>
  </si>
  <si>
    <t>4.382,56  </t>
  </si>
  <si>
    <t>Jul 02 </t>
  </si>
  <si>
    <t>3.700,14  </t>
  </si>
  <si>
    <t>Aug 02 </t>
  </si>
  <si>
    <t>3.712,94  </t>
  </si>
  <si>
    <t>Sep 02 </t>
  </si>
  <si>
    <t>2.769,03  </t>
  </si>
  <si>
    <t>Okt 02 </t>
  </si>
  <si>
    <t>3.152,85  </t>
  </si>
  <si>
    <t>Nov 02 </t>
  </si>
  <si>
    <t>3.320,32  </t>
  </si>
  <si>
    <t>Dez 02 </t>
  </si>
  <si>
    <t>2.892,63  </t>
  </si>
  <si>
    <t>Jan 03 </t>
  </si>
  <si>
    <t>2.747,83  </t>
  </si>
  <si>
    <t>Feb 03 </t>
  </si>
  <si>
    <t>2.547,05  </t>
  </si>
  <si>
    <t>Mrz 03 </t>
  </si>
  <si>
    <t>2.423,87  </t>
  </si>
  <si>
    <t>Apr 03 </t>
  </si>
  <si>
    <t>2.942,04  </t>
  </si>
  <si>
    <t>Mai 03 </t>
  </si>
  <si>
    <t>2.982,68  </t>
  </si>
  <si>
    <t>Jun 03 </t>
  </si>
  <si>
    <t>3.220,58  </t>
  </si>
  <si>
    <t>Jul 03 </t>
  </si>
  <si>
    <t>3.487,86  </t>
  </si>
  <si>
    <t>Aug 03 </t>
  </si>
  <si>
    <t>3.484,58  </t>
  </si>
  <si>
    <t>Sep 03 </t>
  </si>
  <si>
    <t>3.256,78  </t>
  </si>
  <si>
    <t>Okt 03 </t>
  </si>
  <si>
    <t>3.655,99  </t>
  </si>
  <si>
    <t>Nov 03 </t>
  </si>
  <si>
    <t>3.745,95  </t>
  </si>
  <si>
    <t>Dez 03 </t>
  </si>
  <si>
    <t>3.965,16  </t>
  </si>
  <si>
    <t>Jan 04 </t>
  </si>
  <si>
    <t>4.058,60 </t>
  </si>
  <si>
    <t>Endkapital gleichmäßig auszahlen</t>
  </si>
  <si>
    <t>Jährliche Auszahlung</t>
  </si>
  <si>
    <t>Auszuzahlendes Kapital</t>
  </si>
  <si>
    <t>Auszahlungszeitraum in Jahre</t>
  </si>
  <si>
    <t>Endwert</t>
  </si>
  <si>
    <t>Formeln</t>
  </si>
  <si>
    <t>Monat 1</t>
  </si>
  <si>
    <t>Monat 2</t>
  </si>
  <si>
    <t>Monat 3</t>
  </si>
  <si>
    <t>Monat 4</t>
  </si>
  <si>
    <t>Monat 5</t>
  </si>
  <si>
    <t>Monat 6</t>
  </si>
  <si>
    <t>Monat 7</t>
  </si>
  <si>
    <t>Monat 8</t>
  </si>
  <si>
    <t>Monat 9</t>
  </si>
  <si>
    <t>Monat 10</t>
  </si>
  <si>
    <t>Monat 11</t>
  </si>
  <si>
    <t>Monat 12</t>
  </si>
  <si>
    <t>Monat 13</t>
  </si>
  <si>
    <t>Monat 14</t>
  </si>
  <si>
    <t>Monat 15</t>
  </si>
  <si>
    <t>Monat 16</t>
  </si>
  <si>
    <t>Monat 17</t>
  </si>
  <si>
    <t>Monat 18</t>
  </si>
  <si>
    <t>Monat 19</t>
  </si>
  <si>
    <t>Monat 20</t>
  </si>
  <si>
    <t>Monat 21</t>
  </si>
  <si>
    <t>Monat 22</t>
  </si>
  <si>
    <t>Monat 23</t>
  </si>
  <si>
    <t>Monat 24</t>
  </si>
  <si>
    <t>Monat 25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</si>
</sst>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#,##0.00\ [$€-407]"/>
    <numFmt numFmtId="177" formatCode="[$-407]dddd\,\ d\.\ mmmm\ yyyy"/>
    <numFmt numFmtId="178" formatCode="[$-407]mmmm\ yy;@"/>
    <numFmt numFmtId="179" formatCode="mmm\ yyyy"/>
  </numFmts>
  <fonts count="42">
    <font>
      <sz val="10"/>
      <name val="Arial"/>
      <family val="0"/>
    </font>
    <font>
      <sz val="10"/>
      <name val="Verdana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68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176" fontId="0" fillId="35" borderId="13" xfId="0" applyNumberFormat="1" applyFill="1" applyBorder="1" applyAlignment="1">
      <alignment/>
    </xf>
    <xf numFmtId="10" fontId="0" fillId="35" borderId="13" xfId="0" applyNumberFormat="1" applyFill="1" applyBorder="1" applyAlignment="1">
      <alignment/>
    </xf>
    <xf numFmtId="0" fontId="0" fillId="35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6" borderId="13" xfId="0" applyFill="1" applyBorder="1" applyAlignment="1">
      <alignment/>
    </xf>
    <xf numFmtId="176" fontId="0" fillId="36" borderId="13" xfId="0" applyNumberFormat="1" applyFill="1" applyBorder="1" applyAlignment="1">
      <alignment/>
    </xf>
    <xf numFmtId="176" fontId="1" fillId="36" borderId="13" xfId="0" applyNumberFormat="1" applyFont="1" applyFill="1" applyBorder="1" applyAlignment="1">
      <alignment/>
    </xf>
    <xf numFmtId="0" fontId="0" fillId="37" borderId="13" xfId="0" applyFill="1" applyBorder="1" applyAlignment="1">
      <alignment horizontal="right"/>
    </xf>
    <xf numFmtId="0" fontId="0" fillId="37" borderId="13" xfId="0" applyFill="1" applyBorder="1" applyAlignment="1">
      <alignment/>
    </xf>
    <xf numFmtId="176" fontId="0" fillId="37" borderId="13" xfId="0" applyNumberFormat="1" applyFill="1" applyBorder="1" applyAlignment="1">
      <alignment/>
    </xf>
    <xf numFmtId="0" fontId="0" fillId="38" borderId="13" xfId="0" applyFill="1" applyBorder="1" applyAlignment="1">
      <alignment horizontal="center"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6" fontId="1" fillId="0" borderId="13" xfId="0" applyNumberFormat="1" applyFont="1" applyBorder="1" applyAlignment="1">
      <alignment/>
    </xf>
    <xf numFmtId="0" fontId="0" fillId="35" borderId="13" xfId="0" applyNumberFormat="1" applyFill="1" applyBorder="1" applyAlignment="1">
      <alignment/>
    </xf>
    <xf numFmtId="0" fontId="1" fillId="35" borderId="13" xfId="0" applyNumberFormat="1" applyFont="1" applyFill="1" applyBorder="1" applyAlignment="1">
      <alignment/>
    </xf>
    <xf numFmtId="0" fontId="0" fillId="33" borderId="0" xfId="0" applyNumberFormat="1" applyFill="1" applyAlignment="1">
      <alignment/>
    </xf>
    <xf numFmtId="0" fontId="1" fillId="39" borderId="13" xfId="0" applyFont="1" applyFill="1" applyBorder="1" applyAlignment="1" applyProtection="1">
      <alignment/>
      <protection/>
    </xf>
    <xf numFmtId="176" fontId="1" fillId="37" borderId="13" xfId="0" applyNumberFormat="1" applyFont="1" applyFill="1" applyBorder="1" applyAlignment="1">
      <alignment/>
    </xf>
    <xf numFmtId="10" fontId="0" fillId="33" borderId="0" xfId="0" applyNumberFormat="1" applyFill="1" applyAlignment="1">
      <alignment/>
    </xf>
    <xf numFmtId="176" fontId="1" fillId="33" borderId="0" xfId="0" applyNumberFormat="1" applyFont="1" applyFill="1" applyAlignment="1">
      <alignment/>
    </xf>
    <xf numFmtId="0" fontId="1" fillId="39" borderId="16" xfId="0" applyFont="1" applyFill="1" applyBorder="1" applyAlignment="1">
      <alignment/>
    </xf>
    <xf numFmtId="0" fontId="0" fillId="35" borderId="17" xfId="0" applyNumberFormat="1" applyFill="1" applyBorder="1" applyAlignment="1">
      <alignment/>
    </xf>
    <xf numFmtId="2" fontId="1" fillId="37" borderId="13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40" borderId="0" xfId="0" applyFill="1" applyAlignment="1">
      <alignment/>
    </xf>
    <xf numFmtId="0" fontId="1" fillId="40" borderId="0" xfId="0" applyFont="1" applyFill="1" applyAlignment="1">
      <alignment horizontal="left" wrapText="1"/>
    </xf>
    <xf numFmtId="0" fontId="1" fillId="40" borderId="0" xfId="0" applyFont="1" applyFill="1" applyAlignment="1">
      <alignment horizontal="left" vertical="top" wrapText="1"/>
    </xf>
    <xf numFmtId="0" fontId="1" fillId="40" borderId="0" xfId="0" applyFont="1" applyFill="1" applyAlignment="1">
      <alignment horizontal="center" wrapText="1"/>
    </xf>
    <xf numFmtId="176" fontId="0" fillId="33" borderId="0" xfId="0" applyNumberFormat="1" applyFill="1" applyAlignment="1">
      <alignment/>
    </xf>
    <xf numFmtId="0" fontId="0" fillId="38" borderId="14" xfId="0" applyFill="1" applyBorder="1" applyAlignment="1">
      <alignment/>
    </xf>
    <xf numFmtId="0" fontId="0" fillId="38" borderId="16" xfId="0" applyFill="1" applyBorder="1" applyAlignment="1">
      <alignment/>
    </xf>
    <xf numFmtId="10" fontId="1" fillId="37" borderId="13" xfId="0" applyNumberFormat="1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8" borderId="14" xfId="0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0" fillId="38" borderId="14" xfId="0" applyFont="1" applyFill="1" applyBorder="1" applyAlignment="1">
      <alignment horizontal="center"/>
    </xf>
    <xf numFmtId="0" fontId="0" fillId="41" borderId="15" xfId="0" applyFill="1" applyBorder="1" applyAlignment="1">
      <alignment/>
    </xf>
    <xf numFmtId="0" fontId="0" fillId="41" borderId="14" xfId="0" applyFont="1" applyFill="1" applyBorder="1" applyAlignment="1">
      <alignment/>
    </xf>
    <xf numFmtId="0" fontId="0" fillId="41" borderId="15" xfId="0" applyFont="1" applyFill="1" applyBorder="1" applyAlignment="1">
      <alignment/>
    </xf>
    <xf numFmtId="0" fontId="0" fillId="41" borderId="16" xfId="0" applyFont="1" applyFill="1" applyBorder="1" applyAlignment="1">
      <alignment/>
    </xf>
    <xf numFmtId="0" fontId="0" fillId="42" borderId="15" xfId="0" applyFill="1" applyBorder="1" applyAlignment="1">
      <alignment/>
    </xf>
    <xf numFmtId="0" fontId="1" fillId="43" borderId="16" xfId="0" applyFont="1" applyFill="1" applyBorder="1" applyAlignment="1">
      <alignment/>
    </xf>
    <xf numFmtId="10" fontId="0" fillId="43" borderId="13" xfId="0" applyNumberFormat="1" applyFill="1" applyBorder="1" applyAlignment="1">
      <alignment/>
    </xf>
    <xf numFmtId="176" fontId="0" fillId="42" borderId="13" xfId="0" applyNumberFormat="1" applyFill="1" applyBorder="1" applyAlignment="1">
      <alignment/>
    </xf>
    <xf numFmtId="0" fontId="0" fillId="42" borderId="14" xfId="0" applyFont="1" applyFill="1" applyBorder="1" applyAlignment="1">
      <alignment horizontal="right"/>
    </xf>
    <xf numFmtId="0" fontId="0" fillId="42" borderId="15" xfId="0" applyFill="1" applyBorder="1" applyAlignment="1">
      <alignment horizontal="right"/>
    </xf>
    <xf numFmtId="0" fontId="0" fillId="42" borderId="16" xfId="0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38" borderId="13" xfId="0" applyFont="1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178" fontId="0" fillId="36" borderId="13" xfId="0" applyNumberFormat="1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Wertpapierkurs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43"/>
          <c:w val="0.96625"/>
          <c:h val="0.8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'Annuitätischer Tilgungsplan'!$N$4:$N$28</c:f>
              <c:strCache/>
            </c:strRef>
          </c:cat>
          <c:val>
            <c:numRef>
              <c:f>'Annuitätischer Tilgungsplan'!$O$4:$O$28</c:f>
              <c:numCache/>
            </c:numRef>
          </c:val>
          <c:smooth val="0"/>
        </c:ser>
        <c:marker val="1"/>
        <c:axId val="52578865"/>
        <c:axId val="22040766"/>
      </c:lineChart>
      <c:catAx>
        <c:axId val="52578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040766"/>
        <c:crosses val="autoZero"/>
        <c:auto val="1"/>
        <c:lblOffset val="100"/>
        <c:tickLblSkip val="2"/>
        <c:noMultiLvlLbl val="0"/>
      </c:catAx>
      <c:valAx>
        <c:axId val="220407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788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619125</xdr:colOff>
      <xdr:row>2</xdr:row>
      <xdr:rowOff>114300</xdr:rowOff>
    </xdr:from>
    <xdr:to>
      <xdr:col>17</xdr:col>
      <xdr:colOff>752475</xdr:colOff>
      <xdr:row>5</xdr:row>
      <xdr:rowOff>85725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438150"/>
          <a:ext cx="895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419100</xdr:colOff>
      <xdr:row>10</xdr:row>
      <xdr:rowOff>114300</xdr:rowOff>
    </xdr:from>
    <xdr:to>
      <xdr:col>21</xdr:col>
      <xdr:colOff>352425</xdr:colOff>
      <xdr:row>27</xdr:row>
      <xdr:rowOff>104775</xdr:rowOff>
    </xdr:to>
    <xdr:graphicFrame>
      <xdr:nvGraphicFramePr>
        <xdr:cNvPr id="2" name="Diagramm 2"/>
        <xdr:cNvGraphicFramePr/>
      </xdr:nvGraphicFramePr>
      <xdr:xfrm>
        <a:off x="12039600" y="17335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16</xdr:col>
      <xdr:colOff>619125</xdr:colOff>
      <xdr:row>6</xdr:row>
      <xdr:rowOff>19050</xdr:rowOff>
    </xdr:from>
    <xdr:to>
      <xdr:col>18</xdr:col>
      <xdr:colOff>161925</xdr:colOff>
      <xdr:row>8</xdr:row>
      <xdr:rowOff>95250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01625" y="990600"/>
          <a:ext cx="1133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4</xdr:row>
      <xdr:rowOff>0</xdr:rowOff>
    </xdr:from>
    <xdr:to>
      <xdr:col>5</xdr:col>
      <xdr:colOff>38100</xdr:colOff>
      <xdr:row>5</xdr:row>
      <xdr:rowOff>28575</xdr:rowOff>
    </xdr:to>
    <xdr:pic>
      <xdr:nvPicPr>
        <xdr:cNvPr id="1" name="Picture 1" descr="tabraum-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647700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38100</xdr:colOff>
      <xdr:row>5</xdr:row>
      <xdr:rowOff>28575</xdr:rowOff>
    </xdr:to>
    <xdr:pic>
      <xdr:nvPicPr>
        <xdr:cNvPr id="2" name="Picture 2" descr="tabraum-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647700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38100</xdr:colOff>
      <xdr:row>5</xdr:row>
      <xdr:rowOff>28575</xdr:rowOff>
    </xdr:to>
    <xdr:pic>
      <xdr:nvPicPr>
        <xdr:cNvPr id="3" name="Picture 3" descr="tabraum-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647700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38100</xdr:rowOff>
    </xdr:from>
    <xdr:to>
      <xdr:col>5</xdr:col>
      <xdr:colOff>38100</xdr:colOff>
      <xdr:row>6</xdr:row>
      <xdr:rowOff>66675</xdr:rowOff>
    </xdr:to>
    <xdr:pic>
      <xdr:nvPicPr>
        <xdr:cNvPr id="4" name="Picture 4" descr="tabraum-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0075" y="847725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38100</xdr:rowOff>
    </xdr:from>
    <xdr:to>
      <xdr:col>7</xdr:col>
      <xdr:colOff>38100</xdr:colOff>
      <xdr:row>6</xdr:row>
      <xdr:rowOff>66675</xdr:rowOff>
    </xdr:to>
    <xdr:pic>
      <xdr:nvPicPr>
        <xdr:cNvPr id="5" name="Picture 5" descr="tabraum-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847725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38100</xdr:rowOff>
    </xdr:from>
    <xdr:to>
      <xdr:col>8</xdr:col>
      <xdr:colOff>38100</xdr:colOff>
      <xdr:row>6</xdr:row>
      <xdr:rowOff>66675</xdr:rowOff>
    </xdr:to>
    <xdr:pic>
      <xdr:nvPicPr>
        <xdr:cNvPr id="6" name="Picture 6" descr="tabraum-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96075" y="847725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38100</xdr:rowOff>
    </xdr:from>
    <xdr:to>
      <xdr:col>10</xdr:col>
      <xdr:colOff>38100</xdr:colOff>
      <xdr:row>6</xdr:row>
      <xdr:rowOff>66675</xdr:rowOff>
    </xdr:to>
    <xdr:pic>
      <xdr:nvPicPr>
        <xdr:cNvPr id="7" name="Picture 7" descr="tabraum-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847725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76200</xdr:rowOff>
    </xdr:from>
    <xdr:to>
      <xdr:col>5</xdr:col>
      <xdr:colOff>38100</xdr:colOff>
      <xdr:row>7</xdr:row>
      <xdr:rowOff>104775</xdr:rowOff>
    </xdr:to>
    <xdr:pic>
      <xdr:nvPicPr>
        <xdr:cNvPr id="8" name="Picture 8" descr="tabraum-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0075" y="1047750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76200</xdr:rowOff>
    </xdr:from>
    <xdr:to>
      <xdr:col>7</xdr:col>
      <xdr:colOff>38100</xdr:colOff>
      <xdr:row>7</xdr:row>
      <xdr:rowOff>104775</xdr:rowOff>
    </xdr:to>
    <xdr:pic>
      <xdr:nvPicPr>
        <xdr:cNvPr id="9" name="Picture 9" descr="tabraum-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1047750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76200</xdr:rowOff>
    </xdr:from>
    <xdr:to>
      <xdr:col>8</xdr:col>
      <xdr:colOff>38100</xdr:colOff>
      <xdr:row>7</xdr:row>
      <xdr:rowOff>104775</xdr:rowOff>
    </xdr:to>
    <xdr:pic>
      <xdr:nvPicPr>
        <xdr:cNvPr id="10" name="Picture 10" descr="tabraum-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96075" y="1047750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76200</xdr:rowOff>
    </xdr:from>
    <xdr:to>
      <xdr:col>10</xdr:col>
      <xdr:colOff>38100</xdr:colOff>
      <xdr:row>7</xdr:row>
      <xdr:rowOff>104775</xdr:rowOff>
    </xdr:to>
    <xdr:pic>
      <xdr:nvPicPr>
        <xdr:cNvPr id="11" name="Picture 11" descr="tabraum-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1047750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114300</xdr:rowOff>
    </xdr:from>
    <xdr:to>
      <xdr:col>5</xdr:col>
      <xdr:colOff>38100</xdr:colOff>
      <xdr:row>8</xdr:row>
      <xdr:rowOff>142875</xdr:rowOff>
    </xdr:to>
    <xdr:pic>
      <xdr:nvPicPr>
        <xdr:cNvPr id="12" name="Picture 12" descr="tabraum-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0075" y="1247775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114300</xdr:rowOff>
    </xdr:from>
    <xdr:to>
      <xdr:col>7</xdr:col>
      <xdr:colOff>38100</xdr:colOff>
      <xdr:row>8</xdr:row>
      <xdr:rowOff>142875</xdr:rowOff>
    </xdr:to>
    <xdr:pic>
      <xdr:nvPicPr>
        <xdr:cNvPr id="13" name="Picture 13" descr="tabraum-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1247775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114300</xdr:rowOff>
    </xdr:from>
    <xdr:to>
      <xdr:col>8</xdr:col>
      <xdr:colOff>38100</xdr:colOff>
      <xdr:row>8</xdr:row>
      <xdr:rowOff>142875</xdr:rowOff>
    </xdr:to>
    <xdr:pic>
      <xdr:nvPicPr>
        <xdr:cNvPr id="14" name="Picture 14" descr="tabraum-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96075" y="1247775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114300</xdr:rowOff>
    </xdr:from>
    <xdr:to>
      <xdr:col>10</xdr:col>
      <xdr:colOff>38100</xdr:colOff>
      <xdr:row>8</xdr:row>
      <xdr:rowOff>142875</xdr:rowOff>
    </xdr:to>
    <xdr:pic>
      <xdr:nvPicPr>
        <xdr:cNvPr id="15" name="Picture 15" descr="tabraum-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1247775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152400</xdr:rowOff>
    </xdr:from>
    <xdr:to>
      <xdr:col>5</xdr:col>
      <xdr:colOff>38100</xdr:colOff>
      <xdr:row>10</xdr:row>
      <xdr:rowOff>19050</xdr:rowOff>
    </xdr:to>
    <xdr:pic>
      <xdr:nvPicPr>
        <xdr:cNvPr id="16" name="Picture 16" descr="tabraum-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0075" y="1447800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152400</xdr:rowOff>
    </xdr:from>
    <xdr:to>
      <xdr:col>7</xdr:col>
      <xdr:colOff>38100</xdr:colOff>
      <xdr:row>10</xdr:row>
      <xdr:rowOff>19050</xdr:rowOff>
    </xdr:to>
    <xdr:pic>
      <xdr:nvPicPr>
        <xdr:cNvPr id="17" name="Picture 17" descr="tabraum-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1447800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152400</xdr:rowOff>
    </xdr:from>
    <xdr:to>
      <xdr:col>8</xdr:col>
      <xdr:colOff>38100</xdr:colOff>
      <xdr:row>10</xdr:row>
      <xdr:rowOff>19050</xdr:rowOff>
    </xdr:to>
    <xdr:pic>
      <xdr:nvPicPr>
        <xdr:cNvPr id="18" name="Picture 18" descr="tabraum-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96075" y="1447800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152400</xdr:rowOff>
    </xdr:from>
    <xdr:to>
      <xdr:col>10</xdr:col>
      <xdr:colOff>38100</xdr:colOff>
      <xdr:row>10</xdr:row>
      <xdr:rowOff>19050</xdr:rowOff>
    </xdr:to>
    <xdr:pic>
      <xdr:nvPicPr>
        <xdr:cNvPr id="19" name="Picture 19" descr="tabraum-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1447800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28575</xdr:rowOff>
    </xdr:from>
    <xdr:to>
      <xdr:col>5</xdr:col>
      <xdr:colOff>38100</xdr:colOff>
      <xdr:row>11</xdr:row>
      <xdr:rowOff>57150</xdr:rowOff>
    </xdr:to>
    <xdr:pic>
      <xdr:nvPicPr>
        <xdr:cNvPr id="20" name="Picture 20" descr="tabraum-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0075" y="1647825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28575</xdr:rowOff>
    </xdr:from>
    <xdr:to>
      <xdr:col>7</xdr:col>
      <xdr:colOff>38100</xdr:colOff>
      <xdr:row>11</xdr:row>
      <xdr:rowOff>57150</xdr:rowOff>
    </xdr:to>
    <xdr:pic>
      <xdr:nvPicPr>
        <xdr:cNvPr id="21" name="Picture 21" descr="tabraum-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1647825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28575</xdr:rowOff>
    </xdr:from>
    <xdr:to>
      <xdr:col>8</xdr:col>
      <xdr:colOff>38100</xdr:colOff>
      <xdr:row>11</xdr:row>
      <xdr:rowOff>57150</xdr:rowOff>
    </xdr:to>
    <xdr:pic>
      <xdr:nvPicPr>
        <xdr:cNvPr id="22" name="Picture 22" descr="tabraum-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96075" y="1647825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10</xdr:col>
      <xdr:colOff>38100</xdr:colOff>
      <xdr:row>11</xdr:row>
      <xdr:rowOff>57150</xdr:rowOff>
    </xdr:to>
    <xdr:pic>
      <xdr:nvPicPr>
        <xdr:cNvPr id="23" name="Picture 23" descr="tabraum-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1647825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66675</xdr:rowOff>
    </xdr:from>
    <xdr:to>
      <xdr:col>5</xdr:col>
      <xdr:colOff>38100</xdr:colOff>
      <xdr:row>12</xdr:row>
      <xdr:rowOff>95250</xdr:rowOff>
    </xdr:to>
    <xdr:pic>
      <xdr:nvPicPr>
        <xdr:cNvPr id="24" name="Picture 24" descr="tabraum-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0075" y="1847850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66675</xdr:rowOff>
    </xdr:from>
    <xdr:to>
      <xdr:col>7</xdr:col>
      <xdr:colOff>38100</xdr:colOff>
      <xdr:row>12</xdr:row>
      <xdr:rowOff>95250</xdr:rowOff>
    </xdr:to>
    <xdr:pic>
      <xdr:nvPicPr>
        <xdr:cNvPr id="25" name="Picture 25" descr="tabraum-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1847850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66675</xdr:rowOff>
    </xdr:from>
    <xdr:to>
      <xdr:col>8</xdr:col>
      <xdr:colOff>38100</xdr:colOff>
      <xdr:row>12</xdr:row>
      <xdr:rowOff>95250</xdr:rowOff>
    </xdr:to>
    <xdr:pic>
      <xdr:nvPicPr>
        <xdr:cNvPr id="26" name="Picture 26" descr="tabraum-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96075" y="1847850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66675</xdr:rowOff>
    </xdr:from>
    <xdr:to>
      <xdr:col>10</xdr:col>
      <xdr:colOff>38100</xdr:colOff>
      <xdr:row>12</xdr:row>
      <xdr:rowOff>95250</xdr:rowOff>
    </xdr:to>
    <xdr:pic>
      <xdr:nvPicPr>
        <xdr:cNvPr id="27" name="Picture 27" descr="tabraum-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1847850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104775</xdr:rowOff>
    </xdr:from>
    <xdr:to>
      <xdr:col>5</xdr:col>
      <xdr:colOff>38100</xdr:colOff>
      <xdr:row>13</xdr:row>
      <xdr:rowOff>133350</xdr:rowOff>
    </xdr:to>
    <xdr:pic>
      <xdr:nvPicPr>
        <xdr:cNvPr id="28" name="Picture 28" descr="tabraum-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0075" y="2047875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104775</xdr:rowOff>
    </xdr:from>
    <xdr:to>
      <xdr:col>7</xdr:col>
      <xdr:colOff>38100</xdr:colOff>
      <xdr:row>13</xdr:row>
      <xdr:rowOff>133350</xdr:rowOff>
    </xdr:to>
    <xdr:pic>
      <xdr:nvPicPr>
        <xdr:cNvPr id="29" name="Picture 29" descr="tabraum-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2047875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104775</xdr:rowOff>
    </xdr:from>
    <xdr:to>
      <xdr:col>8</xdr:col>
      <xdr:colOff>38100</xdr:colOff>
      <xdr:row>13</xdr:row>
      <xdr:rowOff>133350</xdr:rowOff>
    </xdr:to>
    <xdr:pic>
      <xdr:nvPicPr>
        <xdr:cNvPr id="30" name="Picture 30" descr="tabraum-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96075" y="2047875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104775</xdr:rowOff>
    </xdr:from>
    <xdr:to>
      <xdr:col>10</xdr:col>
      <xdr:colOff>38100</xdr:colOff>
      <xdr:row>13</xdr:row>
      <xdr:rowOff>133350</xdr:rowOff>
    </xdr:to>
    <xdr:pic>
      <xdr:nvPicPr>
        <xdr:cNvPr id="31" name="Picture 31" descr="tabraum-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2047875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142875</xdr:rowOff>
    </xdr:from>
    <xdr:to>
      <xdr:col>5</xdr:col>
      <xdr:colOff>38100</xdr:colOff>
      <xdr:row>15</xdr:row>
      <xdr:rowOff>9525</xdr:rowOff>
    </xdr:to>
    <xdr:pic>
      <xdr:nvPicPr>
        <xdr:cNvPr id="32" name="Picture 32" descr="tabraum-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0075" y="2247900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142875</xdr:rowOff>
    </xdr:from>
    <xdr:to>
      <xdr:col>7</xdr:col>
      <xdr:colOff>38100</xdr:colOff>
      <xdr:row>15</xdr:row>
      <xdr:rowOff>9525</xdr:rowOff>
    </xdr:to>
    <xdr:pic>
      <xdr:nvPicPr>
        <xdr:cNvPr id="33" name="Picture 33" descr="tabraum-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2247900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142875</xdr:rowOff>
    </xdr:from>
    <xdr:to>
      <xdr:col>8</xdr:col>
      <xdr:colOff>38100</xdr:colOff>
      <xdr:row>15</xdr:row>
      <xdr:rowOff>9525</xdr:rowOff>
    </xdr:to>
    <xdr:pic>
      <xdr:nvPicPr>
        <xdr:cNvPr id="34" name="Picture 34" descr="tabraum-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96075" y="2247900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142875</xdr:rowOff>
    </xdr:from>
    <xdr:to>
      <xdr:col>10</xdr:col>
      <xdr:colOff>38100</xdr:colOff>
      <xdr:row>15</xdr:row>
      <xdr:rowOff>9525</xdr:rowOff>
    </xdr:to>
    <xdr:pic>
      <xdr:nvPicPr>
        <xdr:cNvPr id="35" name="Picture 35" descr="tabraum-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2247900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19050</xdr:rowOff>
    </xdr:from>
    <xdr:to>
      <xdr:col>5</xdr:col>
      <xdr:colOff>38100</xdr:colOff>
      <xdr:row>16</xdr:row>
      <xdr:rowOff>47625</xdr:rowOff>
    </xdr:to>
    <xdr:pic>
      <xdr:nvPicPr>
        <xdr:cNvPr id="36" name="Picture 36" descr="tabraum-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0075" y="2447925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19050</xdr:rowOff>
    </xdr:from>
    <xdr:to>
      <xdr:col>7</xdr:col>
      <xdr:colOff>38100</xdr:colOff>
      <xdr:row>16</xdr:row>
      <xdr:rowOff>47625</xdr:rowOff>
    </xdr:to>
    <xdr:pic>
      <xdr:nvPicPr>
        <xdr:cNvPr id="37" name="Picture 37" descr="tabraum-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2447925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19050</xdr:rowOff>
    </xdr:from>
    <xdr:to>
      <xdr:col>8</xdr:col>
      <xdr:colOff>38100</xdr:colOff>
      <xdr:row>16</xdr:row>
      <xdr:rowOff>47625</xdr:rowOff>
    </xdr:to>
    <xdr:pic>
      <xdr:nvPicPr>
        <xdr:cNvPr id="38" name="Picture 38" descr="tabraum-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96075" y="2447925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19050</xdr:rowOff>
    </xdr:from>
    <xdr:to>
      <xdr:col>10</xdr:col>
      <xdr:colOff>38100</xdr:colOff>
      <xdr:row>16</xdr:row>
      <xdr:rowOff>47625</xdr:rowOff>
    </xdr:to>
    <xdr:pic>
      <xdr:nvPicPr>
        <xdr:cNvPr id="39" name="Picture 39" descr="tabraum-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2447925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57150</xdr:rowOff>
    </xdr:from>
    <xdr:to>
      <xdr:col>5</xdr:col>
      <xdr:colOff>38100</xdr:colOff>
      <xdr:row>17</xdr:row>
      <xdr:rowOff>85725</xdr:rowOff>
    </xdr:to>
    <xdr:pic>
      <xdr:nvPicPr>
        <xdr:cNvPr id="40" name="Picture 40" descr="tabraum-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0075" y="2647950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57150</xdr:rowOff>
    </xdr:from>
    <xdr:to>
      <xdr:col>7</xdr:col>
      <xdr:colOff>38100</xdr:colOff>
      <xdr:row>17</xdr:row>
      <xdr:rowOff>85725</xdr:rowOff>
    </xdr:to>
    <xdr:pic>
      <xdr:nvPicPr>
        <xdr:cNvPr id="41" name="Picture 41" descr="tabraum-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2647950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57150</xdr:rowOff>
    </xdr:from>
    <xdr:to>
      <xdr:col>8</xdr:col>
      <xdr:colOff>38100</xdr:colOff>
      <xdr:row>17</xdr:row>
      <xdr:rowOff>85725</xdr:rowOff>
    </xdr:to>
    <xdr:pic>
      <xdr:nvPicPr>
        <xdr:cNvPr id="42" name="Picture 42" descr="tabraum-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96075" y="2647950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57150</xdr:rowOff>
    </xdr:from>
    <xdr:to>
      <xdr:col>10</xdr:col>
      <xdr:colOff>38100</xdr:colOff>
      <xdr:row>17</xdr:row>
      <xdr:rowOff>85725</xdr:rowOff>
    </xdr:to>
    <xdr:pic>
      <xdr:nvPicPr>
        <xdr:cNvPr id="43" name="Picture 43" descr="tabraum-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2647950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95250</xdr:rowOff>
    </xdr:from>
    <xdr:to>
      <xdr:col>5</xdr:col>
      <xdr:colOff>38100</xdr:colOff>
      <xdr:row>18</xdr:row>
      <xdr:rowOff>123825</xdr:rowOff>
    </xdr:to>
    <xdr:pic>
      <xdr:nvPicPr>
        <xdr:cNvPr id="44" name="Picture 44" descr="tabraum-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0075" y="2847975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95250</xdr:rowOff>
    </xdr:from>
    <xdr:to>
      <xdr:col>7</xdr:col>
      <xdr:colOff>38100</xdr:colOff>
      <xdr:row>18</xdr:row>
      <xdr:rowOff>123825</xdr:rowOff>
    </xdr:to>
    <xdr:pic>
      <xdr:nvPicPr>
        <xdr:cNvPr id="45" name="Picture 45" descr="tabraum-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2847975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95250</xdr:rowOff>
    </xdr:from>
    <xdr:to>
      <xdr:col>8</xdr:col>
      <xdr:colOff>38100</xdr:colOff>
      <xdr:row>18</xdr:row>
      <xdr:rowOff>123825</xdr:rowOff>
    </xdr:to>
    <xdr:pic>
      <xdr:nvPicPr>
        <xdr:cNvPr id="46" name="Picture 46" descr="tabraum-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96075" y="2847975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95250</xdr:rowOff>
    </xdr:from>
    <xdr:to>
      <xdr:col>10</xdr:col>
      <xdr:colOff>38100</xdr:colOff>
      <xdr:row>18</xdr:row>
      <xdr:rowOff>123825</xdr:rowOff>
    </xdr:to>
    <xdr:pic>
      <xdr:nvPicPr>
        <xdr:cNvPr id="47" name="Picture 47" descr="tabraum-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2847975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133350</xdr:rowOff>
    </xdr:from>
    <xdr:to>
      <xdr:col>5</xdr:col>
      <xdr:colOff>38100</xdr:colOff>
      <xdr:row>20</xdr:row>
      <xdr:rowOff>0</xdr:rowOff>
    </xdr:to>
    <xdr:pic>
      <xdr:nvPicPr>
        <xdr:cNvPr id="48" name="Picture 48" descr="tabraum-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0075" y="3048000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</xdr:row>
      <xdr:rowOff>133350</xdr:rowOff>
    </xdr:from>
    <xdr:to>
      <xdr:col>7</xdr:col>
      <xdr:colOff>38100</xdr:colOff>
      <xdr:row>20</xdr:row>
      <xdr:rowOff>0</xdr:rowOff>
    </xdr:to>
    <xdr:pic>
      <xdr:nvPicPr>
        <xdr:cNvPr id="49" name="Picture 49" descr="tabraum-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3048000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133350</xdr:rowOff>
    </xdr:from>
    <xdr:to>
      <xdr:col>8</xdr:col>
      <xdr:colOff>38100</xdr:colOff>
      <xdr:row>20</xdr:row>
      <xdr:rowOff>0</xdr:rowOff>
    </xdr:to>
    <xdr:pic>
      <xdr:nvPicPr>
        <xdr:cNvPr id="50" name="Picture 50" descr="tabraum-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96075" y="3048000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133350</xdr:rowOff>
    </xdr:from>
    <xdr:to>
      <xdr:col>10</xdr:col>
      <xdr:colOff>38100</xdr:colOff>
      <xdr:row>20</xdr:row>
      <xdr:rowOff>0</xdr:rowOff>
    </xdr:to>
    <xdr:pic>
      <xdr:nvPicPr>
        <xdr:cNvPr id="51" name="Picture 51" descr="tabraum-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3048000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9525</xdr:rowOff>
    </xdr:from>
    <xdr:to>
      <xdr:col>5</xdr:col>
      <xdr:colOff>38100</xdr:colOff>
      <xdr:row>21</xdr:row>
      <xdr:rowOff>38100</xdr:rowOff>
    </xdr:to>
    <xdr:pic>
      <xdr:nvPicPr>
        <xdr:cNvPr id="52" name="Picture 52" descr="tabraum-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0075" y="3248025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9525</xdr:rowOff>
    </xdr:from>
    <xdr:to>
      <xdr:col>7</xdr:col>
      <xdr:colOff>38100</xdr:colOff>
      <xdr:row>21</xdr:row>
      <xdr:rowOff>38100</xdr:rowOff>
    </xdr:to>
    <xdr:pic>
      <xdr:nvPicPr>
        <xdr:cNvPr id="53" name="Picture 53" descr="tabraum-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3248025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9525</xdr:rowOff>
    </xdr:from>
    <xdr:to>
      <xdr:col>8</xdr:col>
      <xdr:colOff>38100</xdr:colOff>
      <xdr:row>21</xdr:row>
      <xdr:rowOff>38100</xdr:rowOff>
    </xdr:to>
    <xdr:pic>
      <xdr:nvPicPr>
        <xdr:cNvPr id="54" name="Picture 54" descr="tabraum-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96075" y="3248025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20</xdr:row>
      <xdr:rowOff>9525</xdr:rowOff>
    </xdr:from>
    <xdr:to>
      <xdr:col>10</xdr:col>
      <xdr:colOff>38100</xdr:colOff>
      <xdr:row>21</xdr:row>
      <xdr:rowOff>38100</xdr:rowOff>
    </xdr:to>
    <xdr:pic>
      <xdr:nvPicPr>
        <xdr:cNvPr id="55" name="Picture 55" descr="tabraum-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3248025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47625</xdr:rowOff>
    </xdr:from>
    <xdr:to>
      <xdr:col>5</xdr:col>
      <xdr:colOff>38100</xdr:colOff>
      <xdr:row>22</xdr:row>
      <xdr:rowOff>76200</xdr:rowOff>
    </xdr:to>
    <xdr:pic>
      <xdr:nvPicPr>
        <xdr:cNvPr id="56" name="Picture 56" descr="tabraum-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0075" y="3448050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</xdr:row>
      <xdr:rowOff>47625</xdr:rowOff>
    </xdr:from>
    <xdr:to>
      <xdr:col>7</xdr:col>
      <xdr:colOff>38100</xdr:colOff>
      <xdr:row>22</xdr:row>
      <xdr:rowOff>76200</xdr:rowOff>
    </xdr:to>
    <xdr:pic>
      <xdr:nvPicPr>
        <xdr:cNvPr id="57" name="Picture 57" descr="tabraum-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3448050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47625</xdr:rowOff>
    </xdr:from>
    <xdr:to>
      <xdr:col>8</xdr:col>
      <xdr:colOff>38100</xdr:colOff>
      <xdr:row>22</xdr:row>
      <xdr:rowOff>76200</xdr:rowOff>
    </xdr:to>
    <xdr:pic>
      <xdr:nvPicPr>
        <xdr:cNvPr id="58" name="Picture 58" descr="tabraum-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96075" y="3448050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21</xdr:row>
      <xdr:rowOff>47625</xdr:rowOff>
    </xdr:from>
    <xdr:to>
      <xdr:col>10</xdr:col>
      <xdr:colOff>38100</xdr:colOff>
      <xdr:row>22</xdr:row>
      <xdr:rowOff>76200</xdr:rowOff>
    </xdr:to>
    <xdr:pic>
      <xdr:nvPicPr>
        <xdr:cNvPr id="59" name="Picture 59" descr="tabraum-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3448050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85725</xdr:rowOff>
    </xdr:from>
    <xdr:to>
      <xdr:col>5</xdr:col>
      <xdr:colOff>38100</xdr:colOff>
      <xdr:row>23</xdr:row>
      <xdr:rowOff>114300</xdr:rowOff>
    </xdr:to>
    <xdr:pic>
      <xdr:nvPicPr>
        <xdr:cNvPr id="60" name="Picture 60" descr="tabraum-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0075" y="3648075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</xdr:row>
      <xdr:rowOff>85725</xdr:rowOff>
    </xdr:from>
    <xdr:to>
      <xdr:col>7</xdr:col>
      <xdr:colOff>38100</xdr:colOff>
      <xdr:row>23</xdr:row>
      <xdr:rowOff>114300</xdr:rowOff>
    </xdr:to>
    <xdr:pic>
      <xdr:nvPicPr>
        <xdr:cNvPr id="61" name="Picture 61" descr="tabraum-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3648075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85725</xdr:rowOff>
    </xdr:from>
    <xdr:to>
      <xdr:col>8</xdr:col>
      <xdr:colOff>38100</xdr:colOff>
      <xdr:row>23</xdr:row>
      <xdr:rowOff>114300</xdr:rowOff>
    </xdr:to>
    <xdr:pic>
      <xdr:nvPicPr>
        <xdr:cNvPr id="62" name="Picture 62" descr="tabraum-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96075" y="3648075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22</xdr:row>
      <xdr:rowOff>85725</xdr:rowOff>
    </xdr:from>
    <xdr:to>
      <xdr:col>10</xdr:col>
      <xdr:colOff>38100</xdr:colOff>
      <xdr:row>23</xdr:row>
      <xdr:rowOff>114300</xdr:rowOff>
    </xdr:to>
    <xdr:pic>
      <xdr:nvPicPr>
        <xdr:cNvPr id="63" name="Picture 63" descr="tabraum-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3648075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123825</xdr:rowOff>
    </xdr:from>
    <xdr:to>
      <xdr:col>5</xdr:col>
      <xdr:colOff>38100</xdr:colOff>
      <xdr:row>24</xdr:row>
      <xdr:rowOff>152400</xdr:rowOff>
    </xdr:to>
    <xdr:pic>
      <xdr:nvPicPr>
        <xdr:cNvPr id="64" name="Picture 64" descr="tabraum-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0075" y="3848100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123825</xdr:rowOff>
    </xdr:from>
    <xdr:to>
      <xdr:col>7</xdr:col>
      <xdr:colOff>38100</xdr:colOff>
      <xdr:row>24</xdr:row>
      <xdr:rowOff>152400</xdr:rowOff>
    </xdr:to>
    <xdr:pic>
      <xdr:nvPicPr>
        <xdr:cNvPr id="65" name="Picture 65" descr="tabraum-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3848100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123825</xdr:rowOff>
    </xdr:from>
    <xdr:to>
      <xdr:col>8</xdr:col>
      <xdr:colOff>38100</xdr:colOff>
      <xdr:row>24</xdr:row>
      <xdr:rowOff>152400</xdr:rowOff>
    </xdr:to>
    <xdr:pic>
      <xdr:nvPicPr>
        <xdr:cNvPr id="66" name="Picture 66" descr="tabraum-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96075" y="3848100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123825</xdr:rowOff>
    </xdr:from>
    <xdr:to>
      <xdr:col>10</xdr:col>
      <xdr:colOff>38100</xdr:colOff>
      <xdr:row>24</xdr:row>
      <xdr:rowOff>152400</xdr:rowOff>
    </xdr:to>
    <xdr:pic>
      <xdr:nvPicPr>
        <xdr:cNvPr id="67" name="Picture 67" descr="tabraum-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3848100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38100</xdr:colOff>
      <xdr:row>26</xdr:row>
      <xdr:rowOff>28575</xdr:rowOff>
    </xdr:to>
    <xdr:pic>
      <xdr:nvPicPr>
        <xdr:cNvPr id="68" name="Picture 68" descr="tabraum-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0075" y="4048125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38100</xdr:colOff>
      <xdr:row>26</xdr:row>
      <xdr:rowOff>28575</xdr:rowOff>
    </xdr:to>
    <xdr:pic>
      <xdr:nvPicPr>
        <xdr:cNvPr id="69" name="Picture 69" descr="tabraum-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4048125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38100</xdr:colOff>
      <xdr:row>26</xdr:row>
      <xdr:rowOff>28575</xdr:rowOff>
    </xdr:to>
    <xdr:pic>
      <xdr:nvPicPr>
        <xdr:cNvPr id="70" name="Picture 70" descr="tabraum-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96075" y="4048125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38100</xdr:colOff>
      <xdr:row>26</xdr:row>
      <xdr:rowOff>28575</xdr:rowOff>
    </xdr:to>
    <xdr:pic>
      <xdr:nvPicPr>
        <xdr:cNvPr id="71" name="Picture 71" descr="tabraum-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4048125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38100</xdr:rowOff>
    </xdr:from>
    <xdr:to>
      <xdr:col>5</xdr:col>
      <xdr:colOff>38100</xdr:colOff>
      <xdr:row>27</xdr:row>
      <xdr:rowOff>66675</xdr:rowOff>
    </xdr:to>
    <xdr:pic>
      <xdr:nvPicPr>
        <xdr:cNvPr id="72" name="Picture 72" descr="tabraum-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0075" y="4248150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38100</xdr:rowOff>
    </xdr:from>
    <xdr:to>
      <xdr:col>7</xdr:col>
      <xdr:colOff>38100</xdr:colOff>
      <xdr:row>27</xdr:row>
      <xdr:rowOff>66675</xdr:rowOff>
    </xdr:to>
    <xdr:pic>
      <xdr:nvPicPr>
        <xdr:cNvPr id="73" name="Picture 73" descr="tabraum-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4248150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38100</xdr:rowOff>
    </xdr:from>
    <xdr:to>
      <xdr:col>8</xdr:col>
      <xdr:colOff>38100</xdr:colOff>
      <xdr:row>27</xdr:row>
      <xdr:rowOff>66675</xdr:rowOff>
    </xdr:to>
    <xdr:pic>
      <xdr:nvPicPr>
        <xdr:cNvPr id="74" name="Picture 74" descr="tabraum-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96075" y="4248150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38100</xdr:rowOff>
    </xdr:from>
    <xdr:to>
      <xdr:col>10</xdr:col>
      <xdr:colOff>38100</xdr:colOff>
      <xdr:row>27</xdr:row>
      <xdr:rowOff>66675</xdr:rowOff>
    </xdr:to>
    <xdr:pic>
      <xdr:nvPicPr>
        <xdr:cNvPr id="75" name="Picture 75" descr="tabraum-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4248150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76200</xdr:rowOff>
    </xdr:from>
    <xdr:to>
      <xdr:col>5</xdr:col>
      <xdr:colOff>38100</xdr:colOff>
      <xdr:row>28</xdr:row>
      <xdr:rowOff>104775</xdr:rowOff>
    </xdr:to>
    <xdr:pic>
      <xdr:nvPicPr>
        <xdr:cNvPr id="76" name="Picture 76" descr="tabraum-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0075" y="4448175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</xdr:row>
      <xdr:rowOff>76200</xdr:rowOff>
    </xdr:from>
    <xdr:to>
      <xdr:col>7</xdr:col>
      <xdr:colOff>38100</xdr:colOff>
      <xdr:row>28</xdr:row>
      <xdr:rowOff>104775</xdr:rowOff>
    </xdr:to>
    <xdr:pic>
      <xdr:nvPicPr>
        <xdr:cNvPr id="77" name="Picture 77" descr="tabraum-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4448175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27</xdr:row>
      <xdr:rowOff>76200</xdr:rowOff>
    </xdr:from>
    <xdr:to>
      <xdr:col>8</xdr:col>
      <xdr:colOff>38100</xdr:colOff>
      <xdr:row>28</xdr:row>
      <xdr:rowOff>104775</xdr:rowOff>
    </xdr:to>
    <xdr:pic>
      <xdr:nvPicPr>
        <xdr:cNvPr id="78" name="Picture 78" descr="tabraum-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96075" y="4448175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76200</xdr:rowOff>
    </xdr:from>
    <xdr:to>
      <xdr:col>10</xdr:col>
      <xdr:colOff>38100</xdr:colOff>
      <xdr:row>28</xdr:row>
      <xdr:rowOff>104775</xdr:rowOff>
    </xdr:to>
    <xdr:pic>
      <xdr:nvPicPr>
        <xdr:cNvPr id="79" name="Picture 79" descr="tabraum-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4448175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114300</xdr:rowOff>
    </xdr:from>
    <xdr:to>
      <xdr:col>5</xdr:col>
      <xdr:colOff>38100</xdr:colOff>
      <xdr:row>29</xdr:row>
      <xdr:rowOff>142875</xdr:rowOff>
    </xdr:to>
    <xdr:pic>
      <xdr:nvPicPr>
        <xdr:cNvPr id="80" name="Picture 80" descr="tabraum-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0075" y="4648200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</xdr:row>
      <xdr:rowOff>114300</xdr:rowOff>
    </xdr:from>
    <xdr:to>
      <xdr:col>7</xdr:col>
      <xdr:colOff>38100</xdr:colOff>
      <xdr:row>29</xdr:row>
      <xdr:rowOff>142875</xdr:rowOff>
    </xdr:to>
    <xdr:pic>
      <xdr:nvPicPr>
        <xdr:cNvPr id="81" name="Picture 81" descr="tabraum-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4648200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28</xdr:row>
      <xdr:rowOff>114300</xdr:rowOff>
    </xdr:from>
    <xdr:to>
      <xdr:col>8</xdr:col>
      <xdr:colOff>38100</xdr:colOff>
      <xdr:row>29</xdr:row>
      <xdr:rowOff>142875</xdr:rowOff>
    </xdr:to>
    <xdr:pic>
      <xdr:nvPicPr>
        <xdr:cNvPr id="82" name="Picture 82" descr="tabraum-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96075" y="4648200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28</xdr:row>
      <xdr:rowOff>114300</xdr:rowOff>
    </xdr:from>
    <xdr:to>
      <xdr:col>10</xdr:col>
      <xdr:colOff>38100</xdr:colOff>
      <xdr:row>29</xdr:row>
      <xdr:rowOff>142875</xdr:rowOff>
    </xdr:to>
    <xdr:pic>
      <xdr:nvPicPr>
        <xdr:cNvPr id="83" name="Picture 83" descr="tabraum-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4648200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</xdr:row>
      <xdr:rowOff>152400</xdr:rowOff>
    </xdr:from>
    <xdr:to>
      <xdr:col>5</xdr:col>
      <xdr:colOff>38100</xdr:colOff>
      <xdr:row>31</xdr:row>
      <xdr:rowOff>19050</xdr:rowOff>
    </xdr:to>
    <xdr:pic>
      <xdr:nvPicPr>
        <xdr:cNvPr id="84" name="Picture 84" descr="tabraum-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0075" y="4848225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152400</xdr:rowOff>
    </xdr:from>
    <xdr:to>
      <xdr:col>7</xdr:col>
      <xdr:colOff>38100</xdr:colOff>
      <xdr:row>31</xdr:row>
      <xdr:rowOff>19050</xdr:rowOff>
    </xdr:to>
    <xdr:pic>
      <xdr:nvPicPr>
        <xdr:cNvPr id="85" name="Picture 85" descr="tabraum-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4848225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152400</xdr:rowOff>
    </xdr:from>
    <xdr:to>
      <xdr:col>8</xdr:col>
      <xdr:colOff>38100</xdr:colOff>
      <xdr:row>31</xdr:row>
      <xdr:rowOff>19050</xdr:rowOff>
    </xdr:to>
    <xdr:pic>
      <xdr:nvPicPr>
        <xdr:cNvPr id="86" name="Picture 86" descr="tabraum-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96075" y="4848225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152400</xdr:rowOff>
    </xdr:from>
    <xdr:to>
      <xdr:col>10</xdr:col>
      <xdr:colOff>38100</xdr:colOff>
      <xdr:row>31</xdr:row>
      <xdr:rowOff>19050</xdr:rowOff>
    </xdr:to>
    <xdr:pic>
      <xdr:nvPicPr>
        <xdr:cNvPr id="87" name="Picture 87" descr="tabraum-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4848225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31</xdr:row>
      <xdr:rowOff>28575</xdr:rowOff>
    </xdr:from>
    <xdr:to>
      <xdr:col>5</xdr:col>
      <xdr:colOff>38100</xdr:colOff>
      <xdr:row>32</xdr:row>
      <xdr:rowOff>57150</xdr:rowOff>
    </xdr:to>
    <xdr:pic>
      <xdr:nvPicPr>
        <xdr:cNvPr id="88" name="Picture 88" descr="tabraum-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0075" y="5048250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</xdr:row>
      <xdr:rowOff>28575</xdr:rowOff>
    </xdr:from>
    <xdr:to>
      <xdr:col>7</xdr:col>
      <xdr:colOff>38100</xdr:colOff>
      <xdr:row>32</xdr:row>
      <xdr:rowOff>57150</xdr:rowOff>
    </xdr:to>
    <xdr:pic>
      <xdr:nvPicPr>
        <xdr:cNvPr id="89" name="Picture 89" descr="tabraum-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5048250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31</xdr:row>
      <xdr:rowOff>28575</xdr:rowOff>
    </xdr:from>
    <xdr:to>
      <xdr:col>8</xdr:col>
      <xdr:colOff>38100</xdr:colOff>
      <xdr:row>32</xdr:row>
      <xdr:rowOff>57150</xdr:rowOff>
    </xdr:to>
    <xdr:pic>
      <xdr:nvPicPr>
        <xdr:cNvPr id="90" name="Picture 90" descr="tabraum-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96075" y="5048250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28575</xdr:rowOff>
    </xdr:from>
    <xdr:to>
      <xdr:col>10</xdr:col>
      <xdr:colOff>38100</xdr:colOff>
      <xdr:row>32</xdr:row>
      <xdr:rowOff>57150</xdr:rowOff>
    </xdr:to>
    <xdr:pic>
      <xdr:nvPicPr>
        <xdr:cNvPr id="91" name="Picture 91" descr="tabraum-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5048250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32</xdr:row>
      <xdr:rowOff>66675</xdr:rowOff>
    </xdr:from>
    <xdr:to>
      <xdr:col>5</xdr:col>
      <xdr:colOff>38100</xdr:colOff>
      <xdr:row>33</xdr:row>
      <xdr:rowOff>95250</xdr:rowOff>
    </xdr:to>
    <xdr:pic>
      <xdr:nvPicPr>
        <xdr:cNvPr id="92" name="Picture 92" descr="tabraum-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0075" y="5248275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</xdr:row>
      <xdr:rowOff>66675</xdr:rowOff>
    </xdr:from>
    <xdr:to>
      <xdr:col>7</xdr:col>
      <xdr:colOff>38100</xdr:colOff>
      <xdr:row>33</xdr:row>
      <xdr:rowOff>95250</xdr:rowOff>
    </xdr:to>
    <xdr:pic>
      <xdr:nvPicPr>
        <xdr:cNvPr id="93" name="Picture 93" descr="tabraum-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5248275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32</xdr:row>
      <xdr:rowOff>66675</xdr:rowOff>
    </xdr:from>
    <xdr:to>
      <xdr:col>8</xdr:col>
      <xdr:colOff>38100</xdr:colOff>
      <xdr:row>33</xdr:row>
      <xdr:rowOff>95250</xdr:rowOff>
    </xdr:to>
    <xdr:pic>
      <xdr:nvPicPr>
        <xdr:cNvPr id="94" name="Picture 94" descr="tabraum-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96075" y="5248275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32</xdr:row>
      <xdr:rowOff>66675</xdr:rowOff>
    </xdr:from>
    <xdr:to>
      <xdr:col>10</xdr:col>
      <xdr:colOff>38100</xdr:colOff>
      <xdr:row>33</xdr:row>
      <xdr:rowOff>95250</xdr:rowOff>
    </xdr:to>
    <xdr:pic>
      <xdr:nvPicPr>
        <xdr:cNvPr id="95" name="Picture 95" descr="tabraum-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5248275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104775</xdr:rowOff>
    </xdr:from>
    <xdr:to>
      <xdr:col>5</xdr:col>
      <xdr:colOff>38100</xdr:colOff>
      <xdr:row>34</xdr:row>
      <xdr:rowOff>133350</xdr:rowOff>
    </xdr:to>
    <xdr:pic>
      <xdr:nvPicPr>
        <xdr:cNvPr id="96" name="Picture 96" descr="tabraum-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0075" y="5448300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104775</xdr:rowOff>
    </xdr:from>
    <xdr:to>
      <xdr:col>7</xdr:col>
      <xdr:colOff>38100</xdr:colOff>
      <xdr:row>34</xdr:row>
      <xdr:rowOff>133350</xdr:rowOff>
    </xdr:to>
    <xdr:pic>
      <xdr:nvPicPr>
        <xdr:cNvPr id="97" name="Picture 97" descr="tabraum-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5448300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</xdr:row>
      <xdr:rowOff>104775</xdr:rowOff>
    </xdr:from>
    <xdr:to>
      <xdr:col>8</xdr:col>
      <xdr:colOff>38100</xdr:colOff>
      <xdr:row>34</xdr:row>
      <xdr:rowOff>133350</xdr:rowOff>
    </xdr:to>
    <xdr:pic>
      <xdr:nvPicPr>
        <xdr:cNvPr id="98" name="Picture 98" descr="tabraum-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96075" y="5448300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33</xdr:row>
      <xdr:rowOff>104775</xdr:rowOff>
    </xdr:from>
    <xdr:to>
      <xdr:col>10</xdr:col>
      <xdr:colOff>38100</xdr:colOff>
      <xdr:row>34</xdr:row>
      <xdr:rowOff>133350</xdr:rowOff>
    </xdr:to>
    <xdr:pic>
      <xdr:nvPicPr>
        <xdr:cNvPr id="99" name="Picture 99" descr="tabraum-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5448300"/>
          <a:ext cx="38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6"/>
  <sheetViews>
    <sheetView tabSelected="1" zoomScalePageLayoutView="0" workbookViewId="0" topLeftCell="A1">
      <selection activeCell="O39" sqref="O39"/>
    </sheetView>
  </sheetViews>
  <sheetFormatPr defaultColWidth="11.421875" defaultRowHeight="12.75"/>
  <cols>
    <col min="1" max="1" width="13.7109375" style="1" customWidth="1"/>
    <col min="2" max="2" width="13.140625" style="1" customWidth="1"/>
    <col min="3" max="3" width="12.8515625" style="1" customWidth="1"/>
    <col min="4" max="4" width="12.7109375" style="1" customWidth="1"/>
    <col min="5" max="5" width="13.421875" style="1" customWidth="1"/>
    <col min="6" max="7" width="4.00390625" style="1" customWidth="1"/>
    <col min="8" max="8" width="11.421875" style="1" customWidth="1"/>
    <col min="9" max="9" width="13.00390625" style="1" customWidth="1"/>
    <col min="10" max="10" width="12.57421875" style="1" customWidth="1"/>
    <col min="11" max="11" width="12.8515625" style="1" customWidth="1"/>
    <col min="12" max="12" width="12.57421875" style="1" customWidth="1"/>
    <col min="13" max="13" width="8.7109375" style="1" customWidth="1"/>
    <col min="14" max="14" width="14.8515625" style="1" customWidth="1"/>
    <col min="15" max="15" width="14.421875" style="1" customWidth="1"/>
    <col min="16" max="17" width="11.421875" style="1" customWidth="1"/>
    <col min="18" max="18" width="12.421875" style="1" customWidth="1"/>
    <col min="19" max="16384" width="11.421875" style="1" customWidth="1"/>
  </cols>
  <sheetData>
    <row r="1" spans="1:15" ht="12.75">
      <c r="A1" s="49" t="s">
        <v>12</v>
      </c>
      <c r="B1" s="50"/>
      <c r="C1" s="50"/>
      <c r="D1" s="50"/>
      <c r="E1" s="51"/>
      <c r="H1" s="49" t="s">
        <v>13</v>
      </c>
      <c r="I1" s="50"/>
      <c r="J1" s="50"/>
      <c r="K1" s="51"/>
      <c r="N1" s="45" t="s">
        <v>33</v>
      </c>
      <c r="O1" s="46"/>
    </row>
    <row r="2" spans="1:18" ht="12.75">
      <c r="A2" s="9" t="s">
        <v>0</v>
      </c>
      <c r="B2" s="10"/>
      <c r="C2" s="10"/>
      <c r="D2" s="11"/>
      <c r="E2" s="6">
        <v>99000</v>
      </c>
      <c r="H2" s="9" t="s">
        <v>2</v>
      </c>
      <c r="I2" s="10"/>
      <c r="J2" s="11"/>
      <c r="K2" s="7">
        <v>0.005</v>
      </c>
      <c r="M2" s="33"/>
      <c r="N2" s="16" t="s">
        <v>36</v>
      </c>
      <c r="O2" s="47">
        <f>(1+RATE(ROWS(O4:O28),-1,,SUMPRODUCT(1/O4:O28)*O28))^12-1</f>
        <v>0.15680260806831003</v>
      </c>
      <c r="Q2" s="65" t="s">
        <v>92</v>
      </c>
      <c r="R2" s="66"/>
    </row>
    <row r="3" spans="1:15" ht="12.75">
      <c r="A3" s="9" t="s">
        <v>1</v>
      </c>
      <c r="B3" s="10"/>
      <c r="C3" s="10"/>
      <c r="D3" s="11"/>
      <c r="E3" s="6">
        <v>0</v>
      </c>
      <c r="H3" s="9" t="s">
        <v>14</v>
      </c>
      <c r="I3" s="10"/>
      <c r="J3" s="11"/>
      <c r="K3" s="7">
        <v>0</v>
      </c>
      <c r="M3" s="33"/>
      <c r="N3" s="48" t="s">
        <v>34</v>
      </c>
      <c r="O3" s="48" t="s">
        <v>35</v>
      </c>
    </row>
    <row r="4" spans="1:17" ht="12.75">
      <c r="A4" s="9" t="s">
        <v>2</v>
      </c>
      <c r="B4" s="10"/>
      <c r="C4" s="10"/>
      <c r="D4" s="11"/>
      <c r="E4" s="7">
        <v>0.04</v>
      </c>
      <c r="H4" s="9" t="s">
        <v>15</v>
      </c>
      <c r="I4" s="10"/>
      <c r="J4" s="11"/>
      <c r="K4" s="6">
        <v>5000</v>
      </c>
      <c r="M4" s="30"/>
      <c r="N4" s="67" t="s">
        <v>93</v>
      </c>
      <c r="O4" s="13">
        <v>5107.61</v>
      </c>
      <c r="Q4" s="64" t="s">
        <v>91</v>
      </c>
    </row>
    <row r="5" spans="1:16" ht="12.75">
      <c r="A5" s="9" t="s">
        <v>3</v>
      </c>
      <c r="B5" s="10"/>
      <c r="C5" s="10"/>
      <c r="D5" s="11"/>
      <c r="E5" s="8">
        <v>12</v>
      </c>
      <c r="H5" s="9" t="s">
        <v>16</v>
      </c>
      <c r="I5" s="10"/>
      <c r="J5" s="11"/>
      <c r="K5" s="8">
        <v>10</v>
      </c>
      <c r="M5" s="30"/>
      <c r="N5" s="67" t="s">
        <v>94</v>
      </c>
      <c r="O5" s="13">
        <v>5039.08</v>
      </c>
      <c r="P5" s="44"/>
    </row>
    <row r="6" spans="1:16" ht="12.75">
      <c r="A6" s="9" t="s">
        <v>11</v>
      </c>
      <c r="B6" s="10"/>
      <c r="C6" s="10"/>
      <c r="D6" s="11"/>
      <c r="E6" s="8">
        <v>6</v>
      </c>
      <c r="H6" s="9" t="s">
        <v>17</v>
      </c>
      <c r="I6" s="10"/>
      <c r="J6" s="11"/>
      <c r="K6" s="8">
        <v>0</v>
      </c>
      <c r="L6" s="18" t="s">
        <v>26</v>
      </c>
      <c r="M6" s="30"/>
      <c r="N6" s="67" t="s">
        <v>95</v>
      </c>
      <c r="O6" s="13">
        <v>5397.29</v>
      </c>
      <c r="P6" s="44"/>
    </row>
    <row r="7" spans="1:17" ht="12.75">
      <c r="A7" s="3" t="s">
        <v>4</v>
      </c>
      <c r="B7" s="4"/>
      <c r="C7" s="4"/>
      <c r="D7" s="5"/>
      <c r="E7" s="8">
        <v>0</v>
      </c>
      <c r="H7" s="21"/>
      <c r="I7" s="22"/>
      <c r="J7" s="23" t="s">
        <v>18</v>
      </c>
      <c r="K7" s="32">
        <f>(K4*((K2+1)^(K5+1)-(K2+1)*(K3+1-0.1^9)^K5)/(K2-K3+0.1^9))/(1+(K6=0)*K2)</f>
        <v>51140.13181276254</v>
      </c>
      <c r="L7" s="27">
        <f>K4*(1-((1+K3-0.1^9)/(1+K2))^K5)/(K2-K3+0.1^9)*(1+(K6=1)*K2)</f>
        <v>48652.05908699709</v>
      </c>
      <c r="M7" s="30"/>
      <c r="N7" s="67" t="s">
        <v>96</v>
      </c>
      <c r="O7" s="13">
        <v>5041.2</v>
      </c>
      <c r="P7" s="44"/>
      <c r="Q7" s="64" t="s">
        <v>8</v>
      </c>
    </row>
    <row r="8" spans="1:16" ht="12.75">
      <c r="A8" s="18" t="s">
        <v>5</v>
      </c>
      <c r="B8" s="18" t="s">
        <v>6</v>
      </c>
      <c r="C8" s="18" t="s">
        <v>7</v>
      </c>
      <c r="D8" s="18" t="s">
        <v>8</v>
      </c>
      <c r="E8" s="18" t="s">
        <v>9</v>
      </c>
      <c r="M8" s="34"/>
      <c r="N8" s="67" t="s">
        <v>97</v>
      </c>
      <c r="O8" s="13">
        <v>4818.3</v>
      </c>
      <c r="P8" s="44"/>
    </row>
    <row r="9" spans="1:16" ht="12.75">
      <c r="A9" s="15" t="s">
        <v>10</v>
      </c>
      <c r="B9" s="17">
        <f>SUM(B11:B166)</f>
        <v>12518.864941082638</v>
      </c>
      <c r="C9" s="17">
        <f>SUM(C11:C166)</f>
        <v>99000.00000000292</v>
      </c>
      <c r="D9" s="17">
        <f>SUM(D11:D166)</f>
        <v>111518.86494108559</v>
      </c>
      <c r="E9" s="16"/>
      <c r="N9" s="67" t="s">
        <v>98</v>
      </c>
      <c r="O9" s="13">
        <v>4382.56</v>
      </c>
      <c r="P9" s="44"/>
    </row>
    <row r="10" spans="1:16" ht="12.75">
      <c r="A10" s="12"/>
      <c r="B10" s="13"/>
      <c r="C10" s="13"/>
      <c r="D10" s="13"/>
      <c r="E10" s="13">
        <f>E2</f>
        <v>99000</v>
      </c>
      <c r="G10" s="2"/>
      <c r="H10" s="49" t="s">
        <v>19</v>
      </c>
      <c r="I10" s="50"/>
      <c r="J10" s="50"/>
      <c r="K10" s="51"/>
      <c r="N10" s="67" t="s">
        <v>99</v>
      </c>
      <c r="O10" s="13">
        <v>3700.14</v>
      </c>
      <c r="P10" s="44"/>
    </row>
    <row r="11" spans="1:16" ht="12.75">
      <c r="A11" s="12">
        <v>1</v>
      </c>
      <c r="B11" s="13">
        <f aca="true" t="shared" si="0" ref="B11:B37">IF(A11="","",(E10-IF(E$7=1,D11,0))*E$4/E$5)</f>
        <v>330</v>
      </c>
      <c r="C11" s="13">
        <f>IF(A11="","",D11-B11)</f>
        <v>1218.8731241817443</v>
      </c>
      <c r="D11" s="14">
        <f>((E2-E3)*E4/(1-(E5/(E5+E4))^(E5*E6))+E3*E4)/E5*E5/(E5+(E7=1)*E4)</f>
        <v>1548.8731241817443</v>
      </c>
      <c r="E11" s="14">
        <f>IF(A11="","",E10-C11)</f>
        <v>97781.12687581826</v>
      </c>
      <c r="G11" s="2"/>
      <c r="H11" s="9" t="s">
        <v>20</v>
      </c>
      <c r="I11" s="10"/>
      <c r="J11" s="11"/>
      <c r="K11" s="6">
        <v>20000</v>
      </c>
      <c r="L11" s="31">
        <f>1+K13/K16</f>
        <v>1.08</v>
      </c>
      <c r="N11" s="67" t="s">
        <v>100</v>
      </c>
      <c r="O11" s="13">
        <v>3712.94</v>
      </c>
      <c r="P11" s="44"/>
    </row>
    <row r="12" spans="1:16" ht="12.75">
      <c r="A12" s="12">
        <f aca="true" t="shared" si="1" ref="A12:A37">IF(OR(A11="",A11&gt;=E$5*E$6),"",A11+1)</f>
        <v>2</v>
      </c>
      <c r="B12" s="13">
        <f t="shared" si="0"/>
        <v>325.93708958606084</v>
      </c>
      <c r="C12" s="13">
        <f aca="true" t="shared" si="2" ref="C12:C37">IF(A12="","",D12-B12)</f>
        <v>1222.9360345956834</v>
      </c>
      <c r="D12" s="14">
        <f>IF(A12="","",D11)</f>
        <v>1548.8731241817443</v>
      </c>
      <c r="E12" s="14">
        <f aca="true" t="shared" si="3" ref="E12:E37">IF(A12="","",E11-C12)</f>
        <v>96558.19084122257</v>
      </c>
      <c r="G12" s="2"/>
      <c r="H12" s="9" t="s">
        <v>21</v>
      </c>
      <c r="I12" s="10"/>
      <c r="J12" s="11"/>
      <c r="K12" s="6">
        <v>0</v>
      </c>
      <c r="L12" s="31">
        <f>K15/K16*K12+(K13/K16)*K12*(K15/K16+1)/2</f>
        <v>0</v>
      </c>
      <c r="N12" s="67" t="s">
        <v>101</v>
      </c>
      <c r="O12" s="13">
        <v>2769.03</v>
      </c>
      <c r="P12" s="44"/>
    </row>
    <row r="13" spans="1:16" ht="12.75">
      <c r="A13" s="12">
        <f t="shared" si="1"/>
        <v>3</v>
      </c>
      <c r="B13" s="13">
        <f t="shared" si="0"/>
        <v>321.86063613740856</v>
      </c>
      <c r="C13" s="13">
        <f t="shared" si="2"/>
        <v>1227.0124880443357</v>
      </c>
      <c r="D13" s="14">
        <f aca="true" t="shared" si="4" ref="D13:D37">IF(A13="","",D12)</f>
        <v>1548.8731241817443</v>
      </c>
      <c r="E13" s="14">
        <f t="shared" si="3"/>
        <v>95331.17835317824</v>
      </c>
      <c r="G13" s="2"/>
      <c r="H13" s="9" t="s">
        <v>2</v>
      </c>
      <c r="I13" s="10"/>
      <c r="J13" s="11"/>
      <c r="K13" s="7">
        <v>0.08</v>
      </c>
      <c r="L13" s="30"/>
      <c r="N13" s="67" t="s">
        <v>102</v>
      </c>
      <c r="O13" s="13">
        <v>3152.85</v>
      </c>
      <c r="P13" s="44"/>
    </row>
    <row r="14" spans="1:16" ht="12.75">
      <c r="A14" s="12">
        <f t="shared" si="1"/>
        <v>4</v>
      </c>
      <c r="B14" s="13">
        <f t="shared" si="0"/>
        <v>317.77059451059415</v>
      </c>
      <c r="C14" s="13">
        <f t="shared" si="2"/>
        <v>1231.10252967115</v>
      </c>
      <c r="D14" s="14">
        <f t="shared" si="4"/>
        <v>1548.8731241817443</v>
      </c>
      <c r="E14" s="14">
        <f t="shared" si="3"/>
        <v>94100.0758235071</v>
      </c>
      <c r="G14" s="2"/>
      <c r="H14" s="9" t="s">
        <v>16</v>
      </c>
      <c r="I14" s="10"/>
      <c r="J14" s="11"/>
      <c r="K14" s="28">
        <v>5</v>
      </c>
      <c r="L14" s="30"/>
      <c r="N14" s="67" t="s">
        <v>103</v>
      </c>
      <c r="O14" s="13">
        <v>3320.32</v>
      </c>
      <c r="P14" s="44"/>
    </row>
    <row r="15" spans="1:16" ht="12.75">
      <c r="A15" s="12">
        <f t="shared" si="1"/>
        <v>5</v>
      </c>
      <c r="B15" s="13">
        <f t="shared" si="0"/>
        <v>313.66691941169034</v>
      </c>
      <c r="C15" s="13">
        <f t="shared" si="2"/>
        <v>1235.206204770054</v>
      </c>
      <c r="D15" s="14">
        <f t="shared" si="4"/>
        <v>1548.8731241817443</v>
      </c>
      <c r="E15" s="14">
        <f t="shared" si="3"/>
        <v>92864.86961873704</v>
      </c>
      <c r="G15" s="2"/>
      <c r="H15" s="9" t="s">
        <v>22</v>
      </c>
      <c r="I15" s="10"/>
      <c r="J15" s="11"/>
      <c r="K15" s="28">
        <v>1</v>
      </c>
      <c r="L15" s="30"/>
      <c r="N15" s="67" t="s">
        <v>104</v>
      </c>
      <c r="O15" s="13">
        <v>2892.63</v>
      </c>
      <c r="P15" s="44"/>
    </row>
    <row r="16" spans="1:16" ht="12.75">
      <c r="A16" s="12">
        <f t="shared" si="1"/>
        <v>6</v>
      </c>
      <c r="B16" s="13">
        <f t="shared" si="0"/>
        <v>309.5495653957901</v>
      </c>
      <c r="C16" s="13">
        <f t="shared" si="2"/>
        <v>1239.3235587859542</v>
      </c>
      <c r="D16" s="14">
        <f t="shared" si="4"/>
        <v>1548.8731241817443</v>
      </c>
      <c r="E16" s="14">
        <f t="shared" si="3"/>
        <v>91625.54605995108</v>
      </c>
      <c r="H16" s="9" t="s">
        <v>23</v>
      </c>
      <c r="I16" s="10"/>
      <c r="J16" s="11"/>
      <c r="K16" s="28">
        <v>1</v>
      </c>
      <c r="L16" s="30"/>
      <c r="N16" s="67" t="s">
        <v>105</v>
      </c>
      <c r="O16" s="13">
        <v>2747.83</v>
      </c>
      <c r="P16" s="44"/>
    </row>
    <row r="17" spans="1:16" ht="12.75">
      <c r="A17" s="12">
        <f t="shared" si="1"/>
        <v>7</v>
      </c>
      <c r="B17" s="13">
        <f t="shared" si="0"/>
        <v>305.41848686650366</v>
      </c>
      <c r="C17" s="13">
        <f t="shared" si="2"/>
        <v>1243.4546373152407</v>
      </c>
      <c r="D17" s="14">
        <f t="shared" si="4"/>
        <v>1548.8731241817443</v>
      </c>
      <c r="E17" s="14">
        <f t="shared" si="3"/>
        <v>90382.09142263584</v>
      </c>
      <c r="G17" s="2"/>
      <c r="H17" s="9" t="s">
        <v>24</v>
      </c>
      <c r="I17" s="10"/>
      <c r="J17" s="11"/>
      <c r="K17" s="29">
        <v>0</v>
      </c>
      <c r="L17" s="30"/>
      <c r="N17" s="67" t="s">
        <v>106</v>
      </c>
      <c r="O17" s="13">
        <v>2547.05</v>
      </c>
      <c r="P17" s="44"/>
    </row>
    <row r="18" spans="1:16" ht="12.75">
      <c r="A18" s="12">
        <f t="shared" si="1"/>
        <v>8</v>
      </c>
      <c r="B18" s="13">
        <f t="shared" si="0"/>
        <v>301.2736380754528</v>
      </c>
      <c r="C18" s="13">
        <f t="shared" si="2"/>
        <v>1247.5994861062914</v>
      </c>
      <c r="D18" s="14">
        <f t="shared" si="4"/>
        <v>1548.8731241817443</v>
      </c>
      <c r="E18" s="14">
        <f t="shared" si="3"/>
        <v>89134.49193652955</v>
      </c>
      <c r="H18" s="21" t="s">
        <v>25</v>
      </c>
      <c r="I18" s="22"/>
      <c r="J18" s="23"/>
      <c r="K18" s="32">
        <f>(L12+L12*(L11^(K14*K16)-L11)/(L11-1)+K11*((1+K13/K16)^(K14*K16)))/(1+(K17=1)*K13/K15)</f>
        <v>29386.56153600001</v>
      </c>
      <c r="L18" s="30"/>
      <c r="N18" s="67" t="s">
        <v>107</v>
      </c>
      <c r="O18" s="13">
        <v>2423.87</v>
      </c>
      <c r="P18" s="44"/>
    </row>
    <row r="19" spans="1:16" ht="12.75">
      <c r="A19" s="12">
        <f t="shared" si="1"/>
        <v>9</v>
      </c>
      <c r="B19" s="13">
        <f t="shared" si="0"/>
        <v>297.11497312176516</v>
      </c>
      <c r="C19" s="13">
        <f t="shared" si="2"/>
        <v>1251.7581510599791</v>
      </c>
      <c r="D19" s="14">
        <f t="shared" si="4"/>
        <v>1548.8731241817443</v>
      </c>
      <c r="E19" s="14">
        <f t="shared" si="3"/>
        <v>87882.73378546957</v>
      </c>
      <c r="G19" s="2"/>
      <c r="N19" s="67" t="s">
        <v>108</v>
      </c>
      <c r="O19" s="13">
        <v>2942.04</v>
      </c>
      <c r="P19" s="44"/>
    </row>
    <row r="20" spans="1:16" ht="12.75">
      <c r="A20" s="12">
        <f t="shared" si="1"/>
        <v>10</v>
      </c>
      <c r="B20" s="13">
        <f t="shared" si="0"/>
        <v>292.9424459515652</v>
      </c>
      <c r="C20" s="13">
        <f t="shared" si="2"/>
        <v>1255.9306782301792</v>
      </c>
      <c r="D20" s="14">
        <f t="shared" si="4"/>
        <v>1548.8731241817443</v>
      </c>
      <c r="E20" s="14">
        <f t="shared" si="3"/>
        <v>86626.8031072394</v>
      </c>
      <c r="G20" s="2"/>
      <c r="H20" s="49" t="s">
        <v>30</v>
      </c>
      <c r="I20" s="50"/>
      <c r="J20" s="50"/>
      <c r="K20" s="51"/>
      <c r="N20" s="67" t="s">
        <v>109</v>
      </c>
      <c r="O20" s="13">
        <v>2982.68</v>
      </c>
      <c r="P20" s="44"/>
    </row>
    <row r="21" spans="1:16" ht="12.75">
      <c r="A21" s="12">
        <f t="shared" si="1"/>
        <v>11</v>
      </c>
      <c r="B21" s="13">
        <f t="shared" si="0"/>
        <v>288.7560103574646</v>
      </c>
      <c r="C21" s="13">
        <f t="shared" si="2"/>
        <v>1260.1171138242796</v>
      </c>
      <c r="D21" s="14">
        <f t="shared" si="4"/>
        <v>1548.8731241817443</v>
      </c>
      <c r="E21" s="14">
        <f t="shared" si="3"/>
        <v>85366.68599341511</v>
      </c>
      <c r="G21" s="2"/>
      <c r="H21" s="38" t="s">
        <v>31</v>
      </c>
      <c r="I21" s="10"/>
      <c r="J21" s="11"/>
      <c r="K21" s="6">
        <v>500</v>
      </c>
      <c r="L21" s="35">
        <f>1+K22/K25</f>
        <v>1.0742</v>
      </c>
      <c r="N21" s="67" t="s">
        <v>110</v>
      </c>
      <c r="O21" s="13">
        <v>3220.58</v>
      </c>
      <c r="P21" s="44"/>
    </row>
    <row r="22" spans="1:16" ht="12.75">
      <c r="A22" s="12">
        <f t="shared" si="1"/>
        <v>12</v>
      </c>
      <c r="B22" s="13">
        <f t="shared" si="0"/>
        <v>284.5556199780504</v>
      </c>
      <c r="C22" s="13">
        <f t="shared" si="2"/>
        <v>1264.317504203694</v>
      </c>
      <c r="D22" s="14">
        <f t="shared" si="4"/>
        <v>1548.8731241817443</v>
      </c>
      <c r="E22" s="14">
        <f t="shared" si="3"/>
        <v>84102.36848921143</v>
      </c>
      <c r="H22" s="38" t="s">
        <v>2</v>
      </c>
      <c r="I22" s="10"/>
      <c r="J22" s="11"/>
      <c r="K22" s="7">
        <v>0.0742</v>
      </c>
      <c r="L22" s="35">
        <f>K24/K25*K21+(K22/K25)*K21*(K24/K25+1)/2</f>
        <v>6241.15</v>
      </c>
      <c r="N22" s="67" t="s">
        <v>111</v>
      </c>
      <c r="O22" s="13">
        <v>3487.86</v>
      </c>
      <c r="P22" s="44"/>
    </row>
    <row r="23" spans="1:16" ht="12.75">
      <c r="A23" s="12">
        <f t="shared" si="1"/>
        <v>13</v>
      </c>
      <c r="B23" s="13">
        <f t="shared" si="0"/>
        <v>280.3412282973714</v>
      </c>
      <c r="C23" s="13">
        <f t="shared" si="2"/>
        <v>1268.531895884373</v>
      </c>
      <c r="D23" s="14">
        <f t="shared" si="4"/>
        <v>1548.8731241817443</v>
      </c>
      <c r="E23" s="14">
        <f t="shared" si="3"/>
        <v>82833.83659332705</v>
      </c>
      <c r="G23" s="2"/>
      <c r="H23" s="38" t="s">
        <v>32</v>
      </c>
      <c r="I23" s="10"/>
      <c r="J23" s="11"/>
      <c r="K23" s="6">
        <v>25000</v>
      </c>
      <c r="L23" s="58">
        <f>IF(K26=1,1+K22/K24,1)</f>
        <v>1</v>
      </c>
      <c r="N23" s="67" t="s">
        <v>112</v>
      </c>
      <c r="O23" s="13">
        <v>3484.58</v>
      </c>
      <c r="P23" s="44"/>
    </row>
    <row r="24" spans="1:16" ht="12.75">
      <c r="A24" s="12">
        <f t="shared" si="1"/>
        <v>14</v>
      </c>
      <c r="B24" s="13">
        <f t="shared" si="0"/>
        <v>276.1127886444235</v>
      </c>
      <c r="C24" s="13">
        <f t="shared" si="2"/>
        <v>1272.7603355373208</v>
      </c>
      <c r="D24" s="14">
        <f t="shared" si="4"/>
        <v>1548.8731241817443</v>
      </c>
      <c r="E24" s="14">
        <f t="shared" si="3"/>
        <v>81561.07625778974</v>
      </c>
      <c r="G24" s="2"/>
      <c r="H24" s="38" t="s">
        <v>22</v>
      </c>
      <c r="I24" s="53"/>
      <c r="J24" s="11"/>
      <c r="K24" s="29">
        <v>12</v>
      </c>
      <c r="L24" s="30"/>
      <c r="N24" s="67" t="s">
        <v>113</v>
      </c>
      <c r="O24" s="13">
        <v>3256.78</v>
      </c>
      <c r="P24" s="44"/>
    </row>
    <row r="25" spans="1:16" ht="12.75">
      <c r="A25" s="12">
        <f t="shared" si="1"/>
        <v>15</v>
      </c>
      <c r="B25" s="13">
        <f t="shared" si="0"/>
        <v>271.87025419263244</v>
      </c>
      <c r="C25" s="13">
        <f t="shared" si="2"/>
        <v>1277.0028699891118</v>
      </c>
      <c r="D25" s="14">
        <f t="shared" si="4"/>
        <v>1548.8731241817443</v>
      </c>
      <c r="E25" s="14">
        <f t="shared" si="3"/>
        <v>80284.07338780063</v>
      </c>
      <c r="H25" s="38" t="s">
        <v>23</v>
      </c>
      <c r="I25" s="10"/>
      <c r="J25" s="11"/>
      <c r="K25" s="28">
        <v>1</v>
      </c>
      <c r="L25" s="30"/>
      <c r="N25" s="67" t="s">
        <v>114</v>
      </c>
      <c r="O25" s="13">
        <v>3655.99</v>
      </c>
      <c r="P25" s="44"/>
    </row>
    <row r="26" spans="1:16" ht="12.75">
      <c r="A26" s="12">
        <f t="shared" si="1"/>
        <v>16</v>
      </c>
      <c r="B26" s="13">
        <f t="shared" si="0"/>
        <v>267.61357795933543</v>
      </c>
      <c r="C26" s="13">
        <f t="shared" si="2"/>
        <v>1281.259546222409</v>
      </c>
      <c r="D26" s="14">
        <f t="shared" si="4"/>
        <v>1548.8731241817443</v>
      </c>
      <c r="E26" s="14">
        <f t="shared" si="3"/>
        <v>79002.81384157822</v>
      </c>
      <c r="G26" s="2"/>
      <c r="H26" s="9" t="s">
        <v>24</v>
      </c>
      <c r="I26" s="39"/>
      <c r="J26" s="39"/>
      <c r="K26" s="36">
        <v>0</v>
      </c>
      <c r="L26" s="30"/>
      <c r="N26" s="67" t="s">
        <v>115</v>
      </c>
      <c r="O26" s="13">
        <v>3745.95</v>
      </c>
      <c r="P26" s="44"/>
    </row>
    <row r="27" spans="1:16" ht="12.75">
      <c r="A27" s="12">
        <f t="shared" si="1"/>
        <v>17</v>
      </c>
      <c r="B27" s="13">
        <f t="shared" si="0"/>
        <v>263.34271280526076</v>
      </c>
      <c r="C27" s="13">
        <f t="shared" si="2"/>
        <v>1285.5304113764835</v>
      </c>
      <c r="D27" s="14">
        <f t="shared" si="4"/>
        <v>1548.8731241817443</v>
      </c>
      <c r="E27" s="14">
        <f t="shared" si="3"/>
        <v>77717.28343020173</v>
      </c>
      <c r="G27" s="2"/>
      <c r="H27" s="21"/>
      <c r="I27" s="57"/>
      <c r="J27" s="22" t="s">
        <v>29</v>
      </c>
      <c r="K27" s="37">
        <f>LN(L21+(L21-1)*(K23-L22/L23)/L22*L23)/LN(L21)/K25</f>
        <v>3.635624484970745</v>
      </c>
      <c r="L27" s="30"/>
      <c r="N27" s="67" t="s">
        <v>116</v>
      </c>
      <c r="O27" s="13">
        <v>3965.16</v>
      </c>
      <c r="P27" s="44"/>
    </row>
    <row r="28" spans="1:15" ht="12.75">
      <c r="A28" s="12">
        <f t="shared" si="1"/>
        <v>18</v>
      </c>
      <c r="B28" s="13">
        <f t="shared" si="0"/>
        <v>259.05761143400576</v>
      </c>
      <c r="C28" s="13">
        <f t="shared" si="2"/>
        <v>1289.8155127477385</v>
      </c>
      <c r="D28" s="14">
        <f t="shared" si="4"/>
        <v>1548.8731241817443</v>
      </c>
      <c r="E28" s="14">
        <f t="shared" si="3"/>
        <v>76427.46791745399</v>
      </c>
      <c r="L28" s="30"/>
      <c r="N28" s="67" t="s">
        <v>117</v>
      </c>
      <c r="O28" s="13">
        <v>4058.6</v>
      </c>
    </row>
    <row r="29" spans="1:7" ht="12.75">
      <c r="A29" s="12">
        <f t="shared" si="1"/>
        <v>19</v>
      </c>
      <c r="B29" s="13">
        <f t="shared" si="0"/>
        <v>254.75822639151332</v>
      </c>
      <c r="C29" s="13">
        <f t="shared" si="2"/>
        <v>1294.114897790231</v>
      </c>
      <c r="D29" s="14">
        <f t="shared" si="4"/>
        <v>1548.8731241817443</v>
      </c>
      <c r="E29" s="14">
        <f t="shared" si="3"/>
        <v>75133.35301966376</v>
      </c>
      <c r="G29" s="2"/>
    </row>
    <row r="30" spans="1:11" ht="12.75">
      <c r="A30" s="12">
        <f t="shared" si="1"/>
        <v>20</v>
      </c>
      <c r="B30" s="13">
        <f t="shared" si="0"/>
        <v>250.44451006554587</v>
      </c>
      <c r="C30" s="13">
        <f t="shared" si="2"/>
        <v>1298.4286141161983</v>
      </c>
      <c r="D30" s="14">
        <f t="shared" si="4"/>
        <v>1548.8731241817443</v>
      </c>
      <c r="E30" s="14">
        <f t="shared" si="3"/>
        <v>73834.92440554756</v>
      </c>
      <c r="G30" s="2"/>
      <c r="H30" s="52" t="s">
        <v>87</v>
      </c>
      <c r="I30" s="50"/>
      <c r="J30" s="50"/>
      <c r="K30" s="51"/>
    </row>
    <row r="31" spans="1:12" ht="12.75">
      <c r="A31" s="12">
        <f t="shared" si="1"/>
        <v>21</v>
      </c>
      <c r="B31" s="13">
        <f t="shared" si="0"/>
        <v>246.1164146851585</v>
      </c>
      <c r="C31" s="13">
        <f t="shared" si="2"/>
        <v>1302.7567094965857</v>
      </c>
      <c r="D31" s="14">
        <f t="shared" si="4"/>
        <v>1548.8731241817443</v>
      </c>
      <c r="E31" s="14">
        <f t="shared" si="3"/>
        <v>72532.16769605096</v>
      </c>
      <c r="G31" s="2"/>
      <c r="H31" s="54" t="s">
        <v>89</v>
      </c>
      <c r="I31" s="55"/>
      <c r="J31" s="56"/>
      <c r="K31" s="6">
        <v>80000</v>
      </c>
      <c r="L31" s="59">
        <f>((1+K33)^K32*(1+K33-1))/((1+K33)^K32-1)</f>
        <v>0.1490294886970755</v>
      </c>
    </row>
    <row r="32" spans="1:11" ht="12.75">
      <c r="A32" s="12">
        <f t="shared" si="1"/>
        <v>22</v>
      </c>
      <c r="B32" s="13">
        <f t="shared" si="0"/>
        <v>241.7738923201699</v>
      </c>
      <c r="C32" s="13">
        <f t="shared" si="2"/>
        <v>1307.0992318615745</v>
      </c>
      <c r="D32" s="14">
        <f t="shared" si="4"/>
        <v>1548.8731241817443</v>
      </c>
      <c r="E32" s="14">
        <f t="shared" si="3"/>
        <v>71225.06846418939</v>
      </c>
      <c r="G32" s="2"/>
      <c r="H32" s="54" t="s">
        <v>90</v>
      </c>
      <c r="I32" s="55"/>
      <c r="J32" s="56"/>
      <c r="K32" s="29">
        <v>10</v>
      </c>
    </row>
    <row r="33" spans="1:11" ht="12.75">
      <c r="A33" s="12">
        <f t="shared" si="1"/>
        <v>23</v>
      </c>
      <c r="B33" s="13">
        <f t="shared" si="0"/>
        <v>237.4168948806313</v>
      </c>
      <c r="C33" s="13">
        <f t="shared" si="2"/>
        <v>1311.456229301113</v>
      </c>
      <c r="D33" s="14">
        <f t="shared" si="4"/>
        <v>1548.8731241817443</v>
      </c>
      <c r="E33" s="14">
        <f t="shared" si="3"/>
        <v>69913.61223488828</v>
      </c>
      <c r="H33" s="54" t="s">
        <v>2</v>
      </c>
      <c r="I33" s="55"/>
      <c r="J33" s="56"/>
      <c r="K33" s="7">
        <v>0.08</v>
      </c>
    </row>
    <row r="34" spans="1:11" ht="12.75">
      <c r="A34" s="12">
        <f t="shared" si="1"/>
        <v>24</v>
      </c>
      <c r="B34" s="13">
        <f t="shared" si="0"/>
        <v>233.04537411629428</v>
      </c>
      <c r="C34" s="13">
        <f t="shared" si="2"/>
        <v>1315.82775006545</v>
      </c>
      <c r="D34" s="14">
        <f t="shared" si="4"/>
        <v>1548.8731241817443</v>
      </c>
      <c r="E34" s="14">
        <f t="shared" si="3"/>
        <v>68597.78448482283</v>
      </c>
      <c r="G34" s="2"/>
      <c r="H34" s="61" t="s">
        <v>88</v>
      </c>
      <c r="I34" s="62"/>
      <c r="J34" s="63"/>
      <c r="K34" s="60">
        <f>K31*L31</f>
        <v>11922.35909576604</v>
      </c>
    </row>
    <row r="35" spans="1:7" ht="12.75">
      <c r="A35" s="12">
        <f t="shared" si="1"/>
        <v>25</v>
      </c>
      <c r="B35" s="13">
        <f t="shared" si="0"/>
        <v>228.6592816160761</v>
      </c>
      <c r="C35" s="13">
        <f t="shared" si="2"/>
        <v>1320.213842565668</v>
      </c>
      <c r="D35" s="14">
        <f t="shared" si="4"/>
        <v>1548.8731241817443</v>
      </c>
      <c r="E35" s="14">
        <f t="shared" si="3"/>
        <v>67277.57064225715</v>
      </c>
      <c r="G35" s="2"/>
    </row>
    <row r="36" spans="1:7" ht="12.75">
      <c r="A36" s="12">
        <f t="shared" si="1"/>
        <v>26</v>
      </c>
      <c r="B36" s="13">
        <f t="shared" si="0"/>
        <v>224.25856880752383</v>
      </c>
      <c r="C36" s="13">
        <f t="shared" si="2"/>
        <v>1324.6145553742203</v>
      </c>
      <c r="D36" s="14">
        <f t="shared" si="4"/>
        <v>1548.8731241817443</v>
      </c>
      <c r="E36" s="14">
        <f t="shared" si="3"/>
        <v>65952.95608688293</v>
      </c>
      <c r="G36" s="2"/>
    </row>
    <row r="37" spans="1:7" ht="12.75">
      <c r="A37" s="12">
        <f t="shared" si="1"/>
        <v>27</v>
      </c>
      <c r="B37" s="13">
        <f t="shared" si="0"/>
        <v>219.84318695627644</v>
      </c>
      <c r="C37" s="13">
        <f t="shared" si="2"/>
        <v>1329.0299372254678</v>
      </c>
      <c r="D37" s="14">
        <f t="shared" si="4"/>
        <v>1548.8731241817443</v>
      </c>
      <c r="E37" s="14">
        <f t="shared" si="3"/>
        <v>64623.92614965746</v>
      </c>
      <c r="G37" s="2"/>
    </row>
    <row r="38" spans="1:5" ht="12.75">
      <c r="A38" s="12">
        <f aca="true" t="shared" si="5" ref="A38:A55">IF(OR(A37="",A37&gt;=E$5*E$6),"",A37+1)</f>
        <v>28</v>
      </c>
      <c r="B38" s="13">
        <f aca="true" t="shared" si="6" ref="B38:B55">IF(A38="","",(E37-IF(E$7=1,D38,0))*E$4/E$5)</f>
        <v>215.41308716552487</v>
      </c>
      <c r="C38" s="13">
        <f aca="true" t="shared" si="7" ref="C38:C55">IF(A38="","",D38-B38)</f>
        <v>1333.4600370162193</v>
      </c>
      <c r="D38" s="14">
        <f aca="true" t="shared" si="8" ref="D38:D55">IF(A38="","",D37)</f>
        <v>1548.8731241817443</v>
      </c>
      <c r="E38" s="14">
        <f aca="true" t="shared" si="9" ref="E38:E55">IF(A38="","",E37-C38)</f>
        <v>63290.46611264124</v>
      </c>
    </row>
    <row r="39" spans="1:5" ht="12.75">
      <c r="A39" s="12">
        <f t="shared" si="5"/>
        <v>29</v>
      </c>
      <c r="B39" s="13">
        <f t="shared" si="6"/>
        <v>210.9682203754708</v>
      </c>
      <c r="C39" s="13">
        <f t="shared" si="7"/>
        <v>1337.9049038062735</v>
      </c>
      <c r="D39" s="14">
        <f t="shared" si="8"/>
        <v>1548.8731241817443</v>
      </c>
      <c r="E39" s="14">
        <f t="shared" si="9"/>
        <v>61952.561208834966</v>
      </c>
    </row>
    <row r="40" spans="1:5" ht="12.75">
      <c r="A40" s="12">
        <f t="shared" si="5"/>
        <v>30</v>
      </c>
      <c r="B40" s="13">
        <f t="shared" si="6"/>
        <v>206.50853736278324</v>
      </c>
      <c r="C40" s="13">
        <f t="shared" si="7"/>
        <v>1342.364586818961</v>
      </c>
      <c r="D40" s="14">
        <f t="shared" si="8"/>
        <v>1548.8731241817443</v>
      </c>
      <c r="E40" s="14">
        <f t="shared" si="9"/>
        <v>60610.196622016</v>
      </c>
    </row>
    <row r="41" spans="1:5" ht="12.75">
      <c r="A41" s="12">
        <f t="shared" si="5"/>
        <v>31</v>
      </c>
      <c r="B41" s="13">
        <f t="shared" si="6"/>
        <v>202.03398874005336</v>
      </c>
      <c r="C41" s="13">
        <f t="shared" si="7"/>
        <v>1346.8391354416908</v>
      </c>
      <c r="D41" s="14">
        <f t="shared" si="8"/>
        <v>1548.8731241817443</v>
      </c>
      <c r="E41" s="14">
        <f t="shared" si="9"/>
        <v>59263.357486574314</v>
      </c>
    </row>
    <row r="42" spans="1:5" ht="12.75">
      <c r="A42" s="12">
        <f t="shared" si="5"/>
        <v>32</v>
      </c>
      <c r="B42" s="13">
        <f t="shared" si="6"/>
        <v>197.54452495524774</v>
      </c>
      <c r="C42" s="13">
        <f t="shared" si="7"/>
        <v>1351.3285992264966</v>
      </c>
      <c r="D42" s="14">
        <f t="shared" si="8"/>
        <v>1548.8731241817443</v>
      </c>
      <c r="E42" s="14">
        <f t="shared" si="9"/>
        <v>57912.02888734782</v>
      </c>
    </row>
    <row r="43" spans="1:5" ht="12.75">
      <c r="A43" s="12">
        <f t="shared" si="5"/>
        <v>33</v>
      </c>
      <c r="B43" s="13">
        <f t="shared" si="6"/>
        <v>193.04009629115941</v>
      </c>
      <c r="C43" s="13">
        <f t="shared" si="7"/>
        <v>1355.8330278905848</v>
      </c>
      <c r="D43" s="14">
        <f t="shared" si="8"/>
        <v>1548.8731241817443</v>
      </c>
      <c r="E43" s="14">
        <f t="shared" si="9"/>
        <v>56556.195859457235</v>
      </c>
    </row>
    <row r="44" spans="1:5" ht="12.75">
      <c r="A44" s="12">
        <f t="shared" si="5"/>
        <v>34</v>
      </c>
      <c r="B44" s="13">
        <f t="shared" si="6"/>
        <v>188.52065286485745</v>
      </c>
      <c r="C44" s="13">
        <f t="shared" si="7"/>
        <v>1360.3524713168867</v>
      </c>
      <c r="D44" s="14">
        <f t="shared" si="8"/>
        <v>1548.8731241817443</v>
      </c>
      <c r="E44" s="14">
        <f t="shared" si="9"/>
        <v>55195.84338814035</v>
      </c>
    </row>
    <row r="45" spans="1:5" ht="12.75">
      <c r="A45" s="12">
        <f t="shared" si="5"/>
        <v>35</v>
      </c>
      <c r="B45" s="13">
        <f t="shared" si="6"/>
        <v>183.9861446271345</v>
      </c>
      <c r="C45" s="13">
        <f t="shared" si="7"/>
        <v>1364.8869795546098</v>
      </c>
      <c r="D45" s="14">
        <f t="shared" si="8"/>
        <v>1548.8731241817443</v>
      </c>
      <c r="E45" s="14">
        <f t="shared" si="9"/>
        <v>53830.956408585735</v>
      </c>
    </row>
    <row r="46" spans="1:5" ht="12.75">
      <c r="A46" s="12">
        <f t="shared" si="5"/>
        <v>36</v>
      </c>
      <c r="B46" s="13">
        <f t="shared" si="6"/>
        <v>179.43652136195246</v>
      </c>
      <c r="C46" s="13">
        <f t="shared" si="7"/>
        <v>1369.436602819792</v>
      </c>
      <c r="D46" s="14">
        <f t="shared" si="8"/>
        <v>1548.8731241817443</v>
      </c>
      <c r="E46" s="14">
        <f t="shared" si="9"/>
        <v>52461.51980576594</v>
      </c>
    </row>
    <row r="47" spans="1:5" ht="12.75">
      <c r="A47" s="12">
        <f t="shared" si="5"/>
        <v>37</v>
      </c>
      <c r="B47" s="13">
        <f t="shared" si="6"/>
        <v>174.87173268588649</v>
      </c>
      <c r="C47" s="13">
        <f t="shared" si="7"/>
        <v>1374.001391495858</v>
      </c>
      <c r="D47" s="14">
        <f t="shared" si="8"/>
        <v>1548.8731241817443</v>
      </c>
      <c r="E47" s="14">
        <f t="shared" si="9"/>
        <v>51087.51841427009</v>
      </c>
    </row>
    <row r="48" spans="1:5" ht="12.75">
      <c r="A48" s="12">
        <f t="shared" si="5"/>
        <v>38</v>
      </c>
      <c r="B48" s="13">
        <f t="shared" si="6"/>
        <v>170.29172804756698</v>
      </c>
      <c r="C48" s="13">
        <f t="shared" si="7"/>
        <v>1378.5813961341773</v>
      </c>
      <c r="D48" s="14">
        <f t="shared" si="8"/>
        <v>1548.8731241817443</v>
      </c>
      <c r="E48" s="14">
        <f t="shared" si="9"/>
        <v>49708.93701813591</v>
      </c>
    </row>
    <row r="49" spans="1:5" ht="12.75">
      <c r="A49" s="12">
        <f t="shared" si="5"/>
        <v>39</v>
      </c>
      <c r="B49" s="13">
        <f t="shared" si="6"/>
        <v>165.6964567271197</v>
      </c>
      <c r="C49" s="13">
        <f t="shared" si="7"/>
        <v>1383.1766674546245</v>
      </c>
      <c r="D49" s="14">
        <f t="shared" si="8"/>
        <v>1548.8731241817443</v>
      </c>
      <c r="E49" s="14">
        <f t="shared" si="9"/>
        <v>48325.76035068129</v>
      </c>
    </row>
    <row r="50" spans="1:5" ht="12.75">
      <c r="A50" s="12">
        <f t="shared" si="5"/>
        <v>40</v>
      </c>
      <c r="B50" s="13">
        <f t="shared" si="6"/>
        <v>161.0858678356043</v>
      </c>
      <c r="C50" s="13">
        <f t="shared" si="7"/>
        <v>1387.78725634614</v>
      </c>
      <c r="D50" s="14">
        <f t="shared" si="8"/>
        <v>1548.8731241817443</v>
      </c>
      <c r="E50" s="14">
        <f t="shared" si="9"/>
        <v>46937.973094335146</v>
      </c>
    </row>
    <row r="51" spans="1:5" ht="12.75">
      <c r="A51" s="12">
        <f t="shared" si="5"/>
        <v>41</v>
      </c>
      <c r="B51" s="13">
        <f t="shared" si="6"/>
        <v>156.4599103144505</v>
      </c>
      <c r="C51" s="13">
        <f t="shared" si="7"/>
        <v>1392.4132138672937</v>
      </c>
      <c r="D51" s="14">
        <f t="shared" si="8"/>
        <v>1548.8731241817443</v>
      </c>
      <c r="E51" s="14">
        <f t="shared" si="9"/>
        <v>45545.55988046785</v>
      </c>
    </row>
    <row r="52" spans="1:5" ht="12.75">
      <c r="A52" s="12">
        <f t="shared" si="5"/>
        <v>42</v>
      </c>
      <c r="B52" s="13">
        <f t="shared" si="6"/>
        <v>151.81853293489283</v>
      </c>
      <c r="C52" s="13">
        <f t="shared" si="7"/>
        <v>1397.0545912468515</v>
      </c>
      <c r="D52" s="14">
        <f t="shared" si="8"/>
        <v>1548.8731241817443</v>
      </c>
      <c r="E52" s="14">
        <f t="shared" si="9"/>
        <v>44148.505289221</v>
      </c>
    </row>
    <row r="53" spans="1:5" ht="12.75">
      <c r="A53" s="12">
        <f t="shared" si="5"/>
        <v>43</v>
      </c>
      <c r="B53" s="13">
        <f t="shared" si="6"/>
        <v>147.16168429740335</v>
      </c>
      <c r="C53" s="13">
        <f t="shared" si="7"/>
        <v>1401.711439884341</v>
      </c>
      <c r="D53" s="14">
        <f t="shared" si="8"/>
        <v>1548.8731241817443</v>
      </c>
      <c r="E53" s="14">
        <f t="shared" si="9"/>
        <v>42746.79384933666</v>
      </c>
    </row>
    <row r="54" spans="1:5" ht="12.75">
      <c r="A54" s="12">
        <f t="shared" si="5"/>
        <v>44</v>
      </c>
      <c r="B54" s="13">
        <f t="shared" si="6"/>
        <v>142.4893128311222</v>
      </c>
      <c r="C54" s="13">
        <f t="shared" si="7"/>
        <v>1406.3838113506222</v>
      </c>
      <c r="D54" s="14">
        <f t="shared" si="8"/>
        <v>1548.8731241817443</v>
      </c>
      <c r="E54" s="14">
        <f t="shared" si="9"/>
        <v>41340.41003798604</v>
      </c>
    </row>
    <row r="55" spans="1:5" ht="12.75">
      <c r="A55" s="12">
        <f t="shared" si="5"/>
        <v>45</v>
      </c>
      <c r="B55" s="13">
        <f t="shared" si="6"/>
        <v>137.8013667932868</v>
      </c>
      <c r="C55" s="13">
        <f t="shared" si="7"/>
        <v>1411.0717573884574</v>
      </c>
      <c r="D55" s="14">
        <f t="shared" si="8"/>
        <v>1548.8731241817443</v>
      </c>
      <c r="E55" s="14">
        <f t="shared" si="9"/>
        <v>39929.338280597585</v>
      </c>
    </row>
    <row r="56" spans="1:5" ht="12.75">
      <c r="A56" s="12">
        <f aca="true" t="shared" si="10" ref="A56:A75">IF(OR(A55="",A55&gt;=E$5*E$6),"",A55+1)</f>
        <v>46</v>
      </c>
      <c r="B56" s="13">
        <f aca="true" t="shared" si="11" ref="B56:B75">IF(A56="","",(E55-IF(E$7=1,D56,0))*E$4/E$5)</f>
        <v>133.09779426865862</v>
      </c>
      <c r="C56" s="13">
        <f aca="true" t="shared" si="12" ref="C56:C75">IF(A56="","",D56-B56)</f>
        <v>1415.7753299130857</v>
      </c>
      <c r="D56" s="14">
        <f aca="true" t="shared" si="13" ref="D56:D75">IF(A56="","",D55)</f>
        <v>1548.8731241817443</v>
      </c>
      <c r="E56" s="14">
        <f aca="true" t="shared" si="14" ref="E56:E75">IF(A56="","",E55-C56)</f>
        <v>38513.5629506845</v>
      </c>
    </row>
    <row r="57" spans="1:5" ht="12.75">
      <c r="A57" s="12">
        <f t="shared" si="10"/>
        <v>47</v>
      </c>
      <c r="B57" s="13">
        <f t="shared" si="11"/>
        <v>128.37854316894834</v>
      </c>
      <c r="C57" s="13">
        <f t="shared" si="12"/>
        <v>1420.494581012796</v>
      </c>
      <c r="D57" s="14">
        <f t="shared" si="13"/>
        <v>1548.8731241817443</v>
      </c>
      <c r="E57" s="14">
        <f t="shared" si="14"/>
        <v>37093.0683696717</v>
      </c>
    </row>
    <row r="58" spans="1:5" ht="12.75">
      <c r="A58" s="12">
        <f t="shared" si="10"/>
        <v>48</v>
      </c>
      <c r="B58" s="13">
        <f t="shared" si="11"/>
        <v>123.64356123223901</v>
      </c>
      <c r="C58" s="13">
        <f t="shared" si="12"/>
        <v>1425.2295629495052</v>
      </c>
      <c r="D58" s="14">
        <f t="shared" si="13"/>
        <v>1548.8731241817443</v>
      </c>
      <c r="E58" s="14">
        <f t="shared" si="14"/>
        <v>35667.8388067222</v>
      </c>
    </row>
    <row r="59" spans="1:5" ht="12.75">
      <c r="A59" s="12">
        <f t="shared" si="10"/>
        <v>49</v>
      </c>
      <c r="B59" s="13">
        <f t="shared" si="11"/>
        <v>118.89279602240732</v>
      </c>
      <c r="C59" s="13">
        <f t="shared" si="12"/>
        <v>1429.980328159337</v>
      </c>
      <c r="D59" s="14">
        <f t="shared" si="13"/>
        <v>1548.8731241817443</v>
      </c>
      <c r="E59" s="14">
        <f t="shared" si="14"/>
        <v>34237.85847856286</v>
      </c>
    </row>
    <row r="60" spans="1:5" ht="12.75">
      <c r="A60" s="12">
        <f t="shared" si="10"/>
        <v>50</v>
      </c>
      <c r="B60" s="13">
        <f t="shared" si="11"/>
        <v>114.12619492854287</v>
      </c>
      <c r="C60" s="13">
        <f t="shared" si="12"/>
        <v>1434.7469292532014</v>
      </c>
      <c r="D60" s="14">
        <f t="shared" si="13"/>
        <v>1548.8731241817443</v>
      </c>
      <c r="E60" s="14">
        <f t="shared" si="14"/>
        <v>32803.11154930966</v>
      </c>
    </row>
    <row r="61" spans="1:5" ht="12.75">
      <c r="A61" s="12">
        <f t="shared" si="10"/>
        <v>51</v>
      </c>
      <c r="B61" s="13">
        <f t="shared" si="11"/>
        <v>109.34370516436553</v>
      </c>
      <c r="C61" s="13">
        <f t="shared" si="12"/>
        <v>1439.5294190173788</v>
      </c>
      <c r="D61" s="14">
        <f t="shared" si="13"/>
        <v>1548.8731241817443</v>
      </c>
      <c r="E61" s="14">
        <f t="shared" si="14"/>
        <v>31363.58213029228</v>
      </c>
    </row>
    <row r="62" spans="1:5" ht="12.75">
      <c r="A62" s="12">
        <f t="shared" si="10"/>
        <v>52</v>
      </c>
      <c r="B62" s="13">
        <f t="shared" si="11"/>
        <v>104.54527376764094</v>
      </c>
      <c r="C62" s="13">
        <f t="shared" si="12"/>
        <v>1444.3278504141033</v>
      </c>
      <c r="D62" s="14">
        <f t="shared" si="13"/>
        <v>1548.8731241817443</v>
      </c>
      <c r="E62" s="14">
        <f t="shared" si="14"/>
        <v>29919.25427987818</v>
      </c>
    </row>
    <row r="63" spans="1:5" ht="12.75">
      <c r="A63" s="12">
        <f t="shared" si="10"/>
        <v>53</v>
      </c>
      <c r="B63" s="13">
        <f t="shared" si="11"/>
        <v>99.73084759959393</v>
      </c>
      <c r="C63" s="13">
        <f t="shared" si="12"/>
        <v>1449.1422765821503</v>
      </c>
      <c r="D63" s="14">
        <f t="shared" si="13"/>
        <v>1548.8731241817443</v>
      </c>
      <c r="E63" s="14">
        <f t="shared" si="14"/>
        <v>28470.112003296028</v>
      </c>
    </row>
    <row r="64" spans="1:5" ht="12.75">
      <c r="A64" s="12">
        <f t="shared" si="10"/>
        <v>54</v>
      </c>
      <c r="B64" s="13">
        <f t="shared" si="11"/>
        <v>94.90037334432009</v>
      </c>
      <c r="C64" s="13">
        <f t="shared" si="12"/>
        <v>1453.9727508374242</v>
      </c>
      <c r="D64" s="14">
        <f t="shared" si="13"/>
        <v>1548.8731241817443</v>
      </c>
      <c r="E64" s="14">
        <f t="shared" si="14"/>
        <v>27016.139252458604</v>
      </c>
    </row>
    <row r="65" spans="1:5" ht="12.75">
      <c r="A65" s="12">
        <f t="shared" si="10"/>
        <v>55</v>
      </c>
      <c r="B65" s="13">
        <f t="shared" si="11"/>
        <v>90.05379750819536</v>
      </c>
      <c r="C65" s="13">
        <f t="shared" si="12"/>
        <v>1458.8193266735489</v>
      </c>
      <c r="D65" s="14">
        <f t="shared" si="13"/>
        <v>1548.8731241817443</v>
      </c>
      <c r="E65" s="14">
        <f t="shared" si="14"/>
        <v>25557.319925785057</v>
      </c>
    </row>
    <row r="66" spans="1:5" ht="12.75">
      <c r="A66" s="12">
        <f t="shared" si="10"/>
        <v>56</v>
      </c>
      <c r="B66" s="13">
        <f t="shared" si="11"/>
        <v>85.19106641928353</v>
      </c>
      <c r="C66" s="13">
        <f t="shared" si="12"/>
        <v>1463.6820577624608</v>
      </c>
      <c r="D66" s="14">
        <f t="shared" si="13"/>
        <v>1548.8731241817443</v>
      </c>
      <c r="E66" s="14">
        <f t="shared" si="14"/>
        <v>24093.637868022597</v>
      </c>
    </row>
    <row r="67" spans="1:5" ht="12.75">
      <c r="A67" s="12">
        <f t="shared" si="10"/>
        <v>57</v>
      </c>
      <c r="B67" s="13">
        <f t="shared" si="11"/>
        <v>80.312126226742</v>
      </c>
      <c r="C67" s="13">
        <f t="shared" si="12"/>
        <v>1468.5609979550022</v>
      </c>
      <c r="D67" s="14">
        <f t="shared" si="13"/>
        <v>1548.8731241817443</v>
      </c>
      <c r="E67" s="14">
        <f t="shared" si="14"/>
        <v>22625.076870067594</v>
      </c>
    </row>
    <row r="68" spans="1:5" ht="12.75">
      <c r="A68" s="12">
        <f t="shared" si="10"/>
        <v>58</v>
      </c>
      <c r="B68" s="13">
        <f t="shared" si="11"/>
        <v>75.41692290022532</v>
      </c>
      <c r="C68" s="13">
        <f t="shared" si="12"/>
        <v>1473.456201281519</v>
      </c>
      <c r="D68" s="14">
        <f t="shared" si="13"/>
        <v>1548.8731241817443</v>
      </c>
      <c r="E68" s="14">
        <f t="shared" si="14"/>
        <v>21151.620668786076</v>
      </c>
    </row>
    <row r="69" spans="1:5" ht="12.75">
      <c r="A69" s="12">
        <f t="shared" si="10"/>
        <v>59</v>
      </c>
      <c r="B69" s="13">
        <f t="shared" si="11"/>
        <v>70.50540222928693</v>
      </c>
      <c r="C69" s="13">
        <f t="shared" si="12"/>
        <v>1478.3677219524573</v>
      </c>
      <c r="D69" s="14">
        <f t="shared" si="13"/>
        <v>1548.8731241817443</v>
      </c>
      <c r="E69" s="14">
        <f t="shared" si="14"/>
        <v>19673.252946833618</v>
      </c>
    </row>
    <row r="70" spans="1:5" ht="12.75">
      <c r="A70" s="12">
        <f t="shared" si="10"/>
        <v>60</v>
      </c>
      <c r="B70" s="13">
        <f t="shared" si="11"/>
        <v>65.57750982277874</v>
      </c>
      <c r="C70" s="13">
        <f t="shared" si="12"/>
        <v>1483.2956143589656</v>
      </c>
      <c r="D70" s="14">
        <f t="shared" si="13"/>
        <v>1548.8731241817443</v>
      </c>
      <c r="E70" s="14">
        <f t="shared" si="14"/>
        <v>18189.957332474653</v>
      </c>
    </row>
    <row r="71" spans="1:5" ht="12.75">
      <c r="A71" s="12">
        <f t="shared" si="10"/>
        <v>61</v>
      </c>
      <c r="B71" s="13">
        <f t="shared" si="11"/>
        <v>60.633191108248845</v>
      </c>
      <c r="C71" s="13">
        <f t="shared" si="12"/>
        <v>1488.2399330734954</v>
      </c>
      <c r="D71" s="14">
        <f t="shared" si="13"/>
        <v>1548.8731241817443</v>
      </c>
      <c r="E71" s="14">
        <f t="shared" si="14"/>
        <v>16701.717399401157</v>
      </c>
    </row>
    <row r="72" spans="1:5" ht="12.75">
      <c r="A72" s="12">
        <f t="shared" si="10"/>
        <v>62</v>
      </c>
      <c r="B72" s="13">
        <f t="shared" si="11"/>
        <v>55.672391331337195</v>
      </c>
      <c r="C72" s="13">
        <f t="shared" si="12"/>
        <v>1493.2007328504071</v>
      </c>
      <c r="D72" s="14">
        <f t="shared" si="13"/>
        <v>1548.8731241817443</v>
      </c>
      <c r="E72" s="14">
        <f t="shared" si="14"/>
        <v>15208.51666655075</v>
      </c>
    </row>
    <row r="73" spans="1:5" ht="12.75">
      <c r="A73" s="12">
        <f t="shared" si="10"/>
        <v>63</v>
      </c>
      <c r="B73" s="13">
        <f t="shared" si="11"/>
        <v>50.69505555516917</v>
      </c>
      <c r="C73" s="13">
        <f t="shared" si="12"/>
        <v>1498.1780686265752</v>
      </c>
      <c r="D73" s="14">
        <f t="shared" si="13"/>
        <v>1548.8731241817443</v>
      </c>
      <c r="E73" s="14">
        <f t="shared" si="14"/>
        <v>13710.338597924174</v>
      </c>
    </row>
    <row r="74" spans="1:5" ht="12.75">
      <c r="A74" s="12">
        <f t="shared" si="10"/>
        <v>64</v>
      </c>
      <c r="B74" s="13">
        <f t="shared" si="11"/>
        <v>45.70112865974725</v>
      </c>
      <c r="C74" s="13">
        <f t="shared" si="12"/>
        <v>1503.1719955219971</v>
      </c>
      <c r="D74" s="14">
        <f t="shared" si="13"/>
        <v>1548.8731241817443</v>
      </c>
      <c r="E74" s="14">
        <f t="shared" si="14"/>
        <v>12207.166602402176</v>
      </c>
    </row>
    <row r="75" spans="1:5" ht="12.75">
      <c r="A75" s="12">
        <f t="shared" si="10"/>
        <v>65</v>
      </c>
      <c r="B75" s="13">
        <f t="shared" si="11"/>
        <v>40.69055534134059</v>
      </c>
      <c r="C75" s="13">
        <f t="shared" si="12"/>
        <v>1508.1825688404037</v>
      </c>
      <c r="D75" s="14">
        <f t="shared" si="13"/>
        <v>1548.8731241817443</v>
      </c>
      <c r="E75" s="14">
        <f t="shared" si="14"/>
        <v>10698.984033561772</v>
      </c>
    </row>
    <row r="76" spans="1:5" ht="12.75">
      <c r="A76" s="12">
        <f aca="true" t="shared" si="15" ref="A76:A118">IF(OR(A75="",A75&gt;=E$5*E$6),"",A75+1)</f>
        <v>66</v>
      </c>
      <c r="B76" s="13">
        <f aca="true" t="shared" si="16" ref="B76:B118">IF(A76="","",(E75-IF(E$7=1,D76,0))*E$4/E$5)</f>
        <v>35.663280111872574</v>
      </c>
      <c r="C76" s="13">
        <f aca="true" t="shared" si="17" ref="C76:C118">IF(A76="","",D76-B76)</f>
        <v>1513.2098440698717</v>
      </c>
      <c r="D76" s="14">
        <f aca="true" t="shared" si="18" ref="D76:D118">IF(A76="","",D75)</f>
        <v>1548.8731241817443</v>
      </c>
      <c r="E76" s="14">
        <f aca="true" t="shared" si="19" ref="E76:E118">IF(A76="","",E75-C76)</f>
        <v>9185.7741894919</v>
      </c>
    </row>
    <row r="77" spans="1:5" ht="12.75">
      <c r="A77" s="12">
        <f t="shared" si="15"/>
        <v>67</v>
      </c>
      <c r="B77" s="13">
        <f t="shared" si="16"/>
        <v>30.619247298306334</v>
      </c>
      <c r="C77" s="13">
        <f t="shared" si="17"/>
        <v>1518.253876883438</v>
      </c>
      <c r="D77" s="14">
        <f t="shared" si="18"/>
        <v>1548.8731241817443</v>
      </c>
      <c r="E77" s="14">
        <f t="shared" si="19"/>
        <v>7667.520312608462</v>
      </c>
    </row>
    <row r="78" spans="1:5" ht="12.75">
      <c r="A78" s="12">
        <f t="shared" si="15"/>
        <v>68</v>
      </c>
      <c r="B78" s="13">
        <f t="shared" si="16"/>
        <v>25.558401042028205</v>
      </c>
      <c r="C78" s="13">
        <f t="shared" si="17"/>
        <v>1523.314723139716</v>
      </c>
      <c r="D78" s="14">
        <f t="shared" si="18"/>
        <v>1548.8731241817443</v>
      </c>
      <c r="E78" s="14">
        <f t="shared" si="19"/>
        <v>6144.2055894687455</v>
      </c>
    </row>
    <row r="79" spans="1:5" ht="12.75">
      <c r="A79" s="12">
        <f t="shared" si="15"/>
        <v>69</v>
      </c>
      <c r="B79" s="13">
        <f t="shared" si="16"/>
        <v>20.48068529822915</v>
      </c>
      <c r="C79" s="13">
        <f t="shared" si="17"/>
        <v>1528.392438883515</v>
      </c>
      <c r="D79" s="14">
        <f t="shared" si="18"/>
        <v>1548.8731241817443</v>
      </c>
      <c r="E79" s="14">
        <f t="shared" si="19"/>
        <v>4615.813150585231</v>
      </c>
    </row>
    <row r="80" spans="1:5" ht="12.75">
      <c r="A80" s="12">
        <f t="shared" si="15"/>
        <v>70</v>
      </c>
      <c r="B80" s="13">
        <f t="shared" si="16"/>
        <v>15.386043835284104</v>
      </c>
      <c r="C80" s="13">
        <f t="shared" si="17"/>
        <v>1533.4870803464603</v>
      </c>
      <c r="D80" s="14">
        <f t="shared" si="18"/>
        <v>1548.8731241817443</v>
      </c>
      <c r="E80" s="14">
        <f t="shared" si="19"/>
        <v>3082.3260702387706</v>
      </c>
    </row>
    <row r="81" spans="1:5" ht="12.75">
      <c r="A81" s="12">
        <f t="shared" si="15"/>
        <v>71</v>
      </c>
      <c r="B81" s="13">
        <f t="shared" si="16"/>
        <v>10.274420234129236</v>
      </c>
      <c r="C81" s="13">
        <f t="shared" si="17"/>
        <v>1538.5987039476151</v>
      </c>
      <c r="D81" s="14">
        <f t="shared" si="18"/>
        <v>1548.8731241817443</v>
      </c>
      <c r="E81" s="14">
        <f t="shared" si="19"/>
        <v>1543.7273662911555</v>
      </c>
    </row>
    <row r="82" spans="1:5" ht="12.75">
      <c r="A82" s="12">
        <f t="shared" si="15"/>
        <v>72</v>
      </c>
      <c r="B82" s="13">
        <f t="shared" si="16"/>
        <v>5.145757887637185</v>
      </c>
      <c r="C82" s="13">
        <f t="shared" si="17"/>
        <v>1543.727366294107</v>
      </c>
      <c r="D82" s="14">
        <f t="shared" si="18"/>
        <v>1548.8731241817443</v>
      </c>
      <c r="E82" s="14">
        <f t="shared" si="19"/>
        <v>-2.9515376809285954E-09</v>
      </c>
    </row>
    <row r="83" spans="1:5" ht="12.75">
      <c r="A83" s="12">
        <f t="shared" si="15"/>
      </c>
      <c r="B83" s="13">
        <f t="shared" si="16"/>
      </c>
      <c r="C83" s="13">
        <f t="shared" si="17"/>
      </c>
      <c r="D83" s="14">
        <f t="shared" si="18"/>
      </c>
      <c r="E83" s="14">
        <f t="shared" si="19"/>
      </c>
    </row>
    <row r="84" spans="1:5" ht="12.75">
      <c r="A84" s="12">
        <f t="shared" si="15"/>
      </c>
      <c r="B84" s="13">
        <f t="shared" si="16"/>
      </c>
      <c r="C84" s="13">
        <f t="shared" si="17"/>
      </c>
      <c r="D84" s="14">
        <f t="shared" si="18"/>
      </c>
      <c r="E84" s="14">
        <f t="shared" si="19"/>
      </c>
    </row>
    <row r="85" spans="1:5" ht="12.75">
      <c r="A85" s="12">
        <f t="shared" si="15"/>
      </c>
      <c r="B85" s="13">
        <f t="shared" si="16"/>
      </c>
      <c r="C85" s="13">
        <f t="shared" si="17"/>
      </c>
      <c r="D85" s="14">
        <f t="shared" si="18"/>
      </c>
      <c r="E85" s="14">
        <f t="shared" si="19"/>
      </c>
    </row>
    <row r="86" spans="1:5" ht="12.75">
      <c r="A86" s="12">
        <f t="shared" si="15"/>
      </c>
      <c r="B86" s="13">
        <f t="shared" si="16"/>
      </c>
      <c r="C86" s="13">
        <f t="shared" si="17"/>
      </c>
      <c r="D86" s="14">
        <f t="shared" si="18"/>
      </c>
      <c r="E86" s="14">
        <f t="shared" si="19"/>
      </c>
    </row>
    <row r="87" spans="1:5" ht="12.75">
      <c r="A87" s="12">
        <f t="shared" si="15"/>
      </c>
      <c r="B87" s="13">
        <f t="shared" si="16"/>
      </c>
      <c r="C87" s="13">
        <f t="shared" si="17"/>
      </c>
      <c r="D87" s="14">
        <f t="shared" si="18"/>
      </c>
      <c r="E87" s="14">
        <f t="shared" si="19"/>
      </c>
    </row>
    <row r="88" spans="1:5" ht="12.75">
      <c r="A88" s="12">
        <f t="shared" si="15"/>
      </c>
      <c r="B88" s="13">
        <f t="shared" si="16"/>
      </c>
      <c r="C88" s="13">
        <f t="shared" si="17"/>
      </c>
      <c r="D88" s="14">
        <f t="shared" si="18"/>
      </c>
      <c r="E88" s="14">
        <f t="shared" si="19"/>
      </c>
    </row>
    <row r="89" spans="1:5" ht="12.75">
      <c r="A89" s="12">
        <f t="shared" si="15"/>
      </c>
      <c r="B89" s="13">
        <f t="shared" si="16"/>
      </c>
      <c r="C89" s="13">
        <f t="shared" si="17"/>
      </c>
      <c r="D89" s="14">
        <f t="shared" si="18"/>
      </c>
      <c r="E89" s="14">
        <f t="shared" si="19"/>
      </c>
    </row>
    <row r="90" spans="1:5" ht="12.75">
      <c r="A90" s="12">
        <f t="shared" si="15"/>
      </c>
      <c r="B90" s="13">
        <f t="shared" si="16"/>
      </c>
      <c r="C90" s="13">
        <f t="shared" si="17"/>
      </c>
      <c r="D90" s="14">
        <f t="shared" si="18"/>
      </c>
      <c r="E90" s="14">
        <f t="shared" si="19"/>
      </c>
    </row>
    <row r="91" spans="1:5" ht="12.75">
      <c r="A91" s="12">
        <f t="shared" si="15"/>
      </c>
      <c r="B91" s="13">
        <f t="shared" si="16"/>
      </c>
      <c r="C91" s="13">
        <f t="shared" si="17"/>
      </c>
      <c r="D91" s="14">
        <f t="shared" si="18"/>
      </c>
      <c r="E91" s="14">
        <f t="shared" si="19"/>
      </c>
    </row>
    <row r="92" spans="1:5" ht="12.75">
      <c r="A92" s="12">
        <f t="shared" si="15"/>
      </c>
      <c r="B92" s="13">
        <f t="shared" si="16"/>
      </c>
      <c r="C92" s="13">
        <f t="shared" si="17"/>
      </c>
      <c r="D92" s="14">
        <f t="shared" si="18"/>
      </c>
      <c r="E92" s="14">
        <f t="shared" si="19"/>
      </c>
    </row>
    <row r="93" spans="1:5" ht="12.75">
      <c r="A93" s="12">
        <f t="shared" si="15"/>
      </c>
      <c r="B93" s="13">
        <f t="shared" si="16"/>
      </c>
      <c r="C93" s="13">
        <f t="shared" si="17"/>
      </c>
      <c r="D93" s="14">
        <f t="shared" si="18"/>
      </c>
      <c r="E93" s="14">
        <f t="shared" si="19"/>
      </c>
    </row>
    <row r="94" spans="1:5" ht="12.75">
      <c r="A94" s="12">
        <f t="shared" si="15"/>
      </c>
      <c r="B94" s="13">
        <f t="shared" si="16"/>
      </c>
      <c r="C94" s="13">
        <f t="shared" si="17"/>
      </c>
      <c r="D94" s="14">
        <f t="shared" si="18"/>
      </c>
      <c r="E94" s="14">
        <f t="shared" si="19"/>
      </c>
    </row>
    <row r="95" spans="1:5" ht="12.75">
      <c r="A95" s="12">
        <f t="shared" si="15"/>
      </c>
      <c r="B95" s="13">
        <f t="shared" si="16"/>
      </c>
      <c r="C95" s="13">
        <f t="shared" si="17"/>
      </c>
      <c r="D95" s="14">
        <f t="shared" si="18"/>
      </c>
      <c r="E95" s="14">
        <f t="shared" si="19"/>
      </c>
    </row>
    <row r="96" spans="1:5" ht="12.75">
      <c r="A96" s="12">
        <f t="shared" si="15"/>
      </c>
      <c r="B96" s="13">
        <f t="shared" si="16"/>
      </c>
      <c r="C96" s="13">
        <f t="shared" si="17"/>
      </c>
      <c r="D96" s="14">
        <f t="shared" si="18"/>
      </c>
      <c r="E96" s="14">
        <f t="shared" si="19"/>
      </c>
    </row>
    <row r="97" spans="1:5" ht="12.75">
      <c r="A97" s="12">
        <f t="shared" si="15"/>
      </c>
      <c r="B97" s="13">
        <f t="shared" si="16"/>
      </c>
      <c r="C97" s="13">
        <f t="shared" si="17"/>
      </c>
      <c r="D97" s="14">
        <f t="shared" si="18"/>
      </c>
      <c r="E97" s="14">
        <f t="shared" si="19"/>
      </c>
    </row>
    <row r="98" spans="1:5" ht="12.75">
      <c r="A98" s="12">
        <f t="shared" si="15"/>
      </c>
      <c r="B98" s="13">
        <f t="shared" si="16"/>
      </c>
      <c r="C98" s="13">
        <f t="shared" si="17"/>
      </c>
      <c r="D98" s="14">
        <f t="shared" si="18"/>
      </c>
      <c r="E98" s="14">
        <f t="shared" si="19"/>
      </c>
    </row>
    <row r="99" spans="1:5" ht="12.75">
      <c r="A99" s="12">
        <f t="shared" si="15"/>
      </c>
      <c r="B99" s="13">
        <f t="shared" si="16"/>
      </c>
      <c r="C99" s="13">
        <f t="shared" si="17"/>
      </c>
      <c r="D99" s="14">
        <f t="shared" si="18"/>
      </c>
      <c r="E99" s="14">
        <f t="shared" si="19"/>
      </c>
    </row>
    <row r="100" spans="1:5" ht="12.75">
      <c r="A100" s="12">
        <f t="shared" si="15"/>
      </c>
      <c r="B100" s="13">
        <f t="shared" si="16"/>
      </c>
      <c r="C100" s="13">
        <f t="shared" si="17"/>
      </c>
      <c r="D100" s="14">
        <f t="shared" si="18"/>
      </c>
      <c r="E100" s="14">
        <f t="shared" si="19"/>
      </c>
    </row>
    <row r="101" spans="1:5" ht="12.75">
      <c r="A101" s="12">
        <f t="shared" si="15"/>
      </c>
      <c r="B101" s="13">
        <f t="shared" si="16"/>
      </c>
      <c r="C101" s="13">
        <f t="shared" si="17"/>
      </c>
      <c r="D101" s="14">
        <f t="shared" si="18"/>
      </c>
      <c r="E101" s="14">
        <f t="shared" si="19"/>
      </c>
    </row>
    <row r="102" spans="1:5" ht="12.75">
      <c r="A102" s="12">
        <f t="shared" si="15"/>
      </c>
      <c r="B102" s="13">
        <f t="shared" si="16"/>
      </c>
      <c r="C102" s="13">
        <f t="shared" si="17"/>
      </c>
      <c r="D102" s="14">
        <f t="shared" si="18"/>
      </c>
      <c r="E102" s="14">
        <f t="shared" si="19"/>
      </c>
    </row>
    <row r="103" spans="1:5" ht="12.75">
      <c r="A103" s="12">
        <f t="shared" si="15"/>
      </c>
      <c r="B103" s="13">
        <f t="shared" si="16"/>
      </c>
      <c r="C103" s="13">
        <f t="shared" si="17"/>
      </c>
      <c r="D103" s="14">
        <f t="shared" si="18"/>
      </c>
      <c r="E103" s="14">
        <f t="shared" si="19"/>
      </c>
    </row>
    <row r="104" spans="1:5" ht="12.75">
      <c r="A104" s="12">
        <f t="shared" si="15"/>
      </c>
      <c r="B104" s="13">
        <f t="shared" si="16"/>
      </c>
      <c r="C104" s="13">
        <f t="shared" si="17"/>
      </c>
      <c r="D104" s="14">
        <f t="shared" si="18"/>
      </c>
      <c r="E104" s="14">
        <f t="shared" si="19"/>
      </c>
    </row>
    <row r="105" spans="1:5" ht="12.75">
      <c r="A105" s="12">
        <f t="shared" si="15"/>
      </c>
      <c r="B105" s="13">
        <f t="shared" si="16"/>
      </c>
      <c r="C105" s="13">
        <f t="shared" si="17"/>
      </c>
      <c r="D105" s="14">
        <f t="shared" si="18"/>
      </c>
      <c r="E105" s="14">
        <f t="shared" si="19"/>
      </c>
    </row>
    <row r="106" spans="1:5" ht="12.75">
      <c r="A106" s="12">
        <f t="shared" si="15"/>
      </c>
      <c r="B106" s="13">
        <f t="shared" si="16"/>
      </c>
      <c r="C106" s="13">
        <f t="shared" si="17"/>
      </c>
      <c r="D106" s="14">
        <f t="shared" si="18"/>
      </c>
      <c r="E106" s="14">
        <f t="shared" si="19"/>
      </c>
    </row>
    <row r="107" spans="1:5" ht="12.75">
      <c r="A107" s="12">
        <f t="shared" si="15"/>
      </c>
      <c r="B107" s="13">
        <f t="shared" si="16"/>
      </c>
      <c r="C107" s="13">
        <f t="shared" si="17"/>
      </c>
      <c r="D107" s="14">
        <f t="shared" si="18"/>
      </c>
      <c r="E107" s="14">
        <f t="shared" si="19"/>
      </c>
    </row>
    <row r="108" spans="1:5" ht="12.75">
      <c r="A108" s="12">
        <f t="shared" si="15"/>
      </c>
      <c r="B108" s="13">
        <f t="shared" si="16"/>
      </c>
      <c r="C108" s="13">
        <f t="shared" si="17"/>
      </c>
      <c r="D108" s="14">
        <f t="shared" si="18"/>
      </c>
      <c r="E108" s="14">
        <f t="shared" si="19"/>
      </c>
    </row>
    <row r="109" spans="1:5" ht="12.75">
      <c r="A109" s="12">
        <f t="shared" si="15"/>
      </c>
      <c r="B109" s="13">
        <f t="shared" si="16"/>
      </c>
      <c r="C109" s="13">
        <f t="shared" si="17"/>
      </c>
      <c r="D109" s="14">
        <f t="shared" si="18"/>
      </c>
      <c r="E109" s="14">
        <f t="shared" si="19"/>
      </c>
    </row>
    <row r="110" spans="1:5" ht="12.75">
      <c r="A110" s="12">
        <f t="shared" si="15"/>
      </c>
      <c r="B110" s="13">
        <f t="shared" si="16"/>
      </c>
      <c r="C110" s="13">
        <f t="shared" si="17"/>
      </c>
      <c r="D110" s="14">
        <f t="shared" si="18"/>
      </c>
      <c r="E110" s="14">
        <f t="shared" si="19"/>
      </c>
    </row>
    <row r="111" spans="1:5" ht="12.75">
      <c r="A111" s="12">
        <f t="shared" si="15"/>
      </c>
      <c r="B111" s="13">
        <f t="shared" si="16"/>
      </c>
      <c r="C111" s="13">
        <f t="shared" si="17"/>
      </c>
      <c r="D111" s="14">
        <f t="shared" si="18"/>
      </c>
      <c r="E111" s="14">
        <f t="shared" si="19"/>
      </c>
    </row>
    <row r="112" spans="1:5" ht="12.75">
      <c r="A112" s="12">
        <f t="shared" si="15"/>
      </c>
      <c r="B112" s="13">
        <f t="shared" si="16"/>
      </c>
      <c r="C112" s="13">
        <f t="shared" si="17"/>
      </c>
      <c r="D112" s="14">
        <f t="shared" si="18"/>
      </c>
      <c r="E112" s="14">
        <f t="shared" si="19"/>
      </c>
    </row>
    <row r="113" spans="1:5" ht="12.75">
      <c r="A113" s="12">
        <f t="shared" si="15"/>
      </c>
      <c r="B113" s="13">
        <f t="shared" si="16"/>
      </c>
      <c r="C113" s="13">
        <f t="shared" si="17"/>
      </c>
      <c r="D113" s="14">
        <f t="shared" si="18"/>
      </c>
      <c r="E113" s="14">
        <f t="shared" si="19"/>
      </c>
    </row>
    <row r="114" spans="1:5" ht="12.75">
      <c r="A114" s="12">
        <f t="shared" si="15"/>
      </c>
      <c r="B114" s="13">
        <f t="shared" si="16"/>
      </c>
      <c r="C114" s="13">
        <f t="shared" si="17"/>
      </c>
      <c r="D114" s="14">
        <f t="shared" si="18"/>
      </c>
      <c r="E114" s="14">
        <f t="shared" si="19"/>
      </c>
    </row>
    <row r="115" spans="1:5" ht="12.75">
      <c r="A115" s="12">
        <f t="shared" si="15"/>
      </c>
      <c r="B115" s="13">
        <f t="shared" si="16"/>
      </c>
      <c r="C115" s="13">
        <f t="shared" si="17"/>
      </c>
      <c r="D115" s="14">
        <f t="shared" si="18"/>
      </c>
      <c r="E115" s="14">
        <f t="shared" si="19"/>
      </c>
    </row>
    <row r="116" spans="1:5" ht="12.75">
      <c r="A116" s="12">
        <f t="shared" si="15"/>
      </c>
      <c r="B116" s="13">
        <f t="shared" si="16"/>
      </c>
      <c r="C116" s="13">
        <f t="shared" si="17"/>
      </c>
      <c r="D116" s="14">
        <f t="shared" si="18"/>
      </c>
      <c r="E116" s="14">
        <f t="shared" si="19"/>
      </c>
    </row>
    <row r="117" spans="1:5" ht="12.75">
      <c r="A117" s="12">
        <f t="shared" si="15"/>
      </c>
      <c r="B117" s="13">
        <f t="shared" si="16"/>
      </c>
      <c r="C117" s="13">
        <f t="shared" si="17"/>
      </c>
      <c r="D117" s="14">
        <f t="shared" si="18"/>
      </c>
      <c r="E117" s="14">
        <f t="shared" si="19"/>
      </c>
    </row>
    <row r="118" spans="1:5" ht="12.75">
      <c r="A118" s="12">
        <f t="shared" si="15"/>
      </c>
      <c r="B118" s="13">
        <f t="shared" si="16"/>
      </c>
      <c r="C118" s="13">
        <f t="shared" si="17"/>
      </c>
      <c r="D118" s="14">
        <f t="shared" si="18"/>
      </c>
      <c r="E118" s="14">
        <f t="shared" si="19"/>
      </c>
    </row>
    <row r="119" spans="1:5" ht="12.75">
      <c r="A119" s="12">
        <f aca="true" t="shared" si="20" ref="A119:A164">IF(OR(A118="",A118&gt;=E$5*E$6),"",A118+1)</f>
      </c>
      <c r="B119" s="13">
        <f aca="true" t="shared" si="21" ref="B119:B164">IF(A119="","",(E118-IF(E$7=1,D119,0))*E$4/E$5)</f>
      </c>
      <c r="C119" s="13">
        <f aca="true" t="shared" si="22" ref="C119:C164">IF(A119="","",D119-B119)</f>
      </c>
      <c r="D119" s="14">
        <f aca="true" t="shared" si="23" ref="D119:D164">IF(A119="","",D118)</f>
      </c>
      <c r="E119" s="14">
        <f aca="true" t="shared" si="24" ref="E119:E164">IF(A119="","",E118-C119)</f>
      </c>
    </row>
    <row r="120" spans="1:5" ht="12.75">
      <c r="A120" s="12">
        <f t="shared" si="20"/>
      </c>
      <c r="B120" s="13">
        <f t="shared" si="21"/>
      </c>
      <c r="C120" s="13">
        <f t="shared" si="22"/>
      </c>
      <c r="D120" s="14">
        <f t="shared" si="23"/>
      </c>
      <c r="E120" s="14">
        <f t="shared" si="24"/>
      </c>
    </row>
    <row r="121" spans="1:5" ht="12.75">
      <c r="A121" s="12">
        <f t="shared" si="20"/>
      </c>
      <c r="B121" s="13">
        <f t="shared" si="21"/>
      </c>
      <c r="C121" s="13">
        <f t="shared" si="22"/>
      </c>
      <c r="D121" s="14">
        <f t="shared" si="23"/>
      </c>
      <c r="E121" s="14">
        <f t="shared" si="24"/>
      </c>
    </row>
    <row r="122" spans="1:5" ht="12.75">
      <c r="A122" s="12">
        <f t="shared" si="20"/>
      </c>
      <c r="B122" s="13">
        <f t="shared" si="21"/>
      </c>
      <c r="C122" s="13">
        <f t="shared" si="22"/>
      </c>
      <c r="D122" s="14">
        <f t="shared" si="23"/>
      </c>
      <c r="E122" s="14">
        <f t="shared" si="24"/>
      </c>
    </row>
    <row r="123" spans="1:5" ht="12.75">
      <c r="A123" s="12">
        <f t="shared" si="20"/>
      </c>
      <c r="B123" s="13">
        <f t="shared" si="21"/>
      </c>
      <c r="C123" s="13">
        <f t="shared" si="22"/>
      </c>
      <c r="D123" s="14">
        <f t="shared" si="23"/>
      </c>
      <c r="E123" s="14">
        <f t="shared" si="24"/>
      </c>
    </row>
    <row r="124" spans="1:5" ht="12.75">
      <c r="A124" s="12">
        <f t="shared" si="20"/>
      </c>
      <c r="B124" s="13">
        <f t="shared" si="21"/>
      </c>
      <c r="C124" s="13">
        <f t="shared" si="22"/>
      </c>
      <c r="D124" s="14">
        <f t="shared" si="23"/>
      </c>
      <c r="E124" s="14">
        <f t="shared" si="24"/>
      </c>
    </row>
    <row r="125" spans="1:5" ht="12.75">
      <c r="A125" s="12">
        <f t="shared" si="20"/>
      </c>
      <c r="B125" s="13">
        <f t="shared" si="21"/>
      </c>
      <c r="C125" s="13">
        <f t="shared" si="22"/>
      </c>
      <c r="D125" s="14">
        <f t="shared" si="23"/>
      </c>
      <c r="E125" s="14">
        <f t="shared" si="24"/>
      </c>
    </row>
    <row r="126" spans="1:5" ht="12.75">
      <c r="A126" s="12">
        <f t="shared" si="20"/>
      </c>
      <c r="B126" s="13">
        <f t="shared" si="21"/>
      </c>
      <c r="C126" s="13">
        <f t="shared" si="22"/>
      </c>
      <c r="D126" s="14">
        <f t="shared" si="23"/>
      </c>
      <c r="E126" s="14">
        <f t="shared" si="24"/>
      </c>
    </row>
    <row r="127" spans="1:5" ht="12.75">
      <c r="A127" s="12">
        <f t="shared" si="20"/>
      </c>
      <c r="B127" s="13">
        <f t="shared" si="21"/>
      </c>
      <c r="C127" s="13">
        <f t="shared" si="22"/>
      </c>
      <c r="D127" s="14">
        <f t="shared" si="23"/>
      </c>
      <c r="E127" s="14">
        <f t="shared" si="24"/>
      </c>
    </row>
    <row r="128" spans="1:5" ht="12.75">
      <c r="A128" s="12">
        <f t="shared" si="20"/>
      </c>
      <c r="B128" s="13">
        <f t="shared" si="21"/>
      </c>
      <c r="C128" s="13">
        <f t="shared" si="22"/>
      </c>
      <c r="D128" s="14">
        <f t="shared" si="23"/>
      </c>
      <c r="E128" s="14">
        <f t="shared" si="24"/>
      </c>
    </row>
    <row r="129" spans="1:5" ht="12.75">
      <c r="A129" s="12">
        <f t="shared" si="20"/>
      </c>
      <c r="B129" s="13">
        <f t="shared" si="21"/>
      </c>
      <c r="C129" s="13">
        <f t="shared" si="22"/>
      </c>
      <c r="D129" s="14">
        <f t="shared" si="23"/>
      </c>
      <c r="E129" s="14">
        <f t="shared" si="24"/>
      </c>
    </row>
    <row r="130" spans="1:5" ht="12.75">
      <c r="A130" s="12">
        <f t="shared" si="20"/>
      </c>
      <c r="B130" s="13">
        <f t="shared" si="21"/>
      </c>
      <c r="C130" s="13">
        <f t="shared" si="22"/>
      </c>
      <c r="D130" s="14">
        <f t="shared" si="23"/>
      </c>
      <c r="E130" s="14">
        <f t="shared" si="24"/>
      </c>
    </row>
    <row r="131" spans="1:5" ht="12.75">
      <c r="A131" s="12">
        <f t="shared" si="20"/>
      </c>
      <c r="B131" s="13">
        <f t="shared" si="21"/>
      </c>
      <c r="C131" s="13">
        <f t="shared" si="22"/>
      </c>
      <c r="D131" s="14">
        <f t="shared" si="23"/>
      </c>
      <c r="E131" s="14">
        <f t="shared" si="24"/>
      </c>
    </row>
    <row r="132" spans="1:5" ht="12.75">
      <c r="A132" s="12">
        <f t="shared" si="20"/>
      </c>
      <c r="B132" s="13">
        <f t="shared" si="21"/>
      </c>
      <c r="C132" s="13">
        <f t="shared" si="22"/>
      </c>
      <c r="D132" s="14">
        <f t="shared" si="23"/>
      </c>
      <c r="E132" s="14">
        <f t="shared" si="24"/>
      </c>
    </row>
    <row r="133" spans="1:5" ht="12.75">
      <c r="A133" s="12">
        <f t="shared" si="20"/>
      </c>
      <c r="B133" s="13">
        <f t="shared" si="21"/>
      </c>
      <c r="C133" s="13">
        <f t="shared" si="22"/>
      </c>
      <c r="D133" s="14">
        <f t="shared" si="23"/>
      </c>
      <c r="E133" s="14">
        <f t="shared" si="24"/>
      </c>
    </row>
    <row r="134" spans="1:5" ht="12.75">
      <c r="A134" s="12">
        <f t="shared" si="20"/>
      </c>
      <c r="B134" s="13">
        <f t="shared" si="21"/>
      </c>
      <c r="C134" s="13">
        <f t="shared" si="22"/>
      </c>
      <c r="D134" s="14">
        <f t="shared" si="23"/>
      </c>
      <c r="E134" s="14">
        <f t="shared" si="24"/>
      </c>
    </row>
    <row r="135" spans="1:5" ht="12.75">
      <c r="A135" s="12">
        <f t="shared" si="20"/>
      </c>
      <c r="B135" s="13">
        <f t="shared" si="21"/>
      </c>
      <c r="C135" s="13">
        <f t="shared" si="22"/>
      </c>
      <c r="D135" s="14">
        <f t="shared" si="23"/>
      </c>
      <c r="E135" s="14">
        <f t="shared" si="24"/>
      </c>
    </row>
    <row r="136" spans="1:5" ht="12.75">
      <c r="A136" s="12">
        <f t="shared" si="20"/>
      </c>
      <c r="B136" s="13">
        <f t="shared" si="21"/>
      </c>
      <c r="C136" s="13">
        <f t="shared" si="22"/>
      </c>
      <c r="D136" s="14">
        <f t="shared" si="23"/>
      </c>
      <c r="E136" s="14">
        <f t="shared" si="24"/>
      </c>
    </row>
    <row r="137" spans="1:5" ht="12.75">
      <c r="A137" s="12">
        <f t="shared" si="20"/>
      </c>
      <c r="B137" s="13">
        <f t="shared" si="21"/>
      </c>
      <c r="C137" s="13">
        <f t="shared" si="22"/>
      </c>
      <c r="D137" s="14">
        <f t="shared" si="23"/>
      </c>
      <c r="E137" s="14">
        <f t="shared" si="24"/>
      </c>
    </row>
    <row r="138" spans="1:5" ht="12.75">
      <c r="A138" s="12">
        <f t="shared" si="20"/>
      </c>
      <c r="B138" s="13">
        <f t="shared" si="21"/>
      </c>
      <c r="C138" s="13">
        <f t="shared" si="22"/>
      </c>
      <c r="D138" s="14">
        <f t="shared" si="23"/>
      </c>
      <c r="E138" s="14">
        <f t="shared" si="24"/>
      </c>
    </row>
    <row r="139" spans="1:5" ht="12.75">
      <c r="A139" s="12">
        <f t="shared" si="20"/>
      </c>
      <c r="B139" s="13">
        <f t="shared" si="21"/>
      </c>
      <c r="C139" s="13">
        <f t="shared" si="22"/>
      </c>
      <c r="D139" s="14">
        <f t="shared" si="23"/>
      </c>
      <c r="E139" s="14">
        <f t="shared" si="24"/>
      </c>
    </row>
    <row r="140" spans="1:5" ht="12.75">
      <c r="A140" s="12">
        <f t="shared" si="20"/>
      </c>
      <c r="B140" s="13">
        <f t="shared" si="21"/>
      </c>
      <c r="C140" s="13">
        <f t="shared" si="22"/>
      </c>
      <c r="D140" s="14">
        <f t="shared" si="23"/>
      </c>
      <c r="E140" s="14">
        <f t="shared" si="24"/>
      </c>
    </row>
    <row r="141" spans="1:5" ht="12.75">
      <c r="A141" s="12">
        <f t="shared" si="20"/>
      </c>
      <c r="B141" s="13">
        <f t="shared" si="21"/>
      </c>
      <c r="C141" s="13">
        <f t="shared" si="22"/>
      </c>
      <c r="D141" s="14">
        <f t="shared" si="23"/>
      </c>
      <c r="E141" s="14">
        <f t="shared" si="24"/>
      </c>
    </row>
    <row r="142" spans="1:5" ht="12.75">
      <c r="A142" s="12">
        <f t="shared" si="20"/>
      </c>
      <c r="B142" s="13">
        <f t="shared" si="21"/>
      </c>
      <c r="C142" s="13">
        <f t="shared" si="22"/>
      </c>
      <c r="D142" s="14">
        <f t="shared" si="23"/>
      </c>
      <c r="E142" s="14">
        <f t="shared" si="24"/>
      </c>
    </row>
    <row r="143" spans="1:5" ht="12.75">
      <c r="A143" s="12">
        <f t="shared" si="20"/>
      </c>
      <c r="B143" s="13">
        <f t="shared" si="21"/>
      </c>
      <c r="C143" s="13">
        <f t="shared" si="22"/>
      </c>
      <c r="D143" s="14">
        <f t="shared" si="23"/>
      </c>
      <c r="E143" s="14">
        <f t="shared" si="24"/>
      </c>
    </row>
    <row r="144" spans="1:5" ht="12.75">
      <c r="A144" s="12">
        <f t="shared" si="20"/>
      </c>
      <c r="B144" s="13">
        <f t="shared" si="21"/>
      </c>
      <c r="C144" s="13">
        <f t="shared" si="22"/>
      </c>
      <c r="D144" s="14">
        <f t="shared" si="23"/>
      </c>
      <c r="E144" s="14">
        <f t="shared" si="24"/>
      </c>
    </row>
    <row r="145" spans="1:5" ht="12.75">
      <c r="A145" s="12">
        <f t="shared" si="20"/>
      </c>
      <c r="B145" s="13">
        <f t="shared" si="21"/>
      </c>
      <c r="C145" s="13">
        <f t="shared" si="22"/>
      </c>
      <c r="D145" s="14">
        <f t="shared" si="23"/>
      </c>
      <c r="E145" s="14">
        <f t="shared" si="24"/>
      </c>
    </row>
    <row r="146" spans="1:5" ht="12.75">
      <c r="A146" s="12">
        <f t="shared" si="20"/>
      </c>
      <c r="B146" s="13">
        <f t="shared" si="21"/>
      </c>
      <c r="C146" s="13">
        <f t="shared" si="22"/>
      </c>
      <c r="D146" s="14">
        <f t="shared" si="23"/>
      </c>
      <c r="E146" s="14">
        <f t="shared" si="24"/>
      </c>
    </row>
    <row r="147" spans="1:5" ht="12.75">
      <c r="A147" s="12">
        <f t="shared" si="20"/>
      </c>
      <c r="B147" s="13">
        <f t="shared" si="21"/>
      </c>
      <c r="C147" s="13">
        <f t="shared" si="22"/>
      </c>
      <c r="D147" s="14">
        <f t="shared" si="23"/>
      </c>
      <c r="E147" s="14">
        <f t="shared" si="24"/>
      </c>
    </row>
    <row r="148" spans="1:5" ht="12.75">
      <c r="A148" s="12">
        <f t="shared" si="20"/>
      </c>
      <c r="B148" s="13">
        <f t="shared" si="21"/>
      </c>
      <c r="C148" s="13">
        <f t="shared" si="22"/>
      </c>
      <c r="D148" s="14">
        <f t="shared" si="23"/>
      </c>
      <c r="E148" s="14">
        <f t="shared" si="24"/>
      </c>
    </row>
    <row r="149" spans="1:5" ht="12.75">
      <c r="A149" s="12">
        <f t="shared" si="20"/>
      </c>
      <c r="B149" s="13">
        <f t="shared" si="21"/>
      </c>
      <c r="C149" s="13">
        <f t="shared" si="22"/>
      </c>
      <c r="D149" s="14">
        <f t="shared" si="23"/>
      </c>
      <c r="E149" s="14">
        <f t="shared" si="24"/>
      </c>
    </row>
    <row r="150" spans="1:5" ht="12.75">
      <c r="A150" s="12">
        <f t="shared" si="20"/>
      </c>
      <c r="B150" s="13">
        <f t="shared" si="21"/>
      </c>
      <c r="C150" s="13">
        <f t="shared" si="22"/>
      </c>
      <c r="D150" s="14">
        <f t="shared" si="23"/>
      </c>
      <c r="E150" s="14">
        <f t="shared" si="24"/>
      </c>
    </row>
    <row r="151" spans="1:5" ht="12.75">
      <c r="A151" s="12">
        <f t="shared" si="20"/>
      </c>
      <c r="B151" s="13">
        <f t="shared" si="21"/>
      </c>
      <c r="C151" s="13">
        <f t="shared" si="22"/>
      </c>
      <c r="D151" s="14">
        <f t="shared" si="23"/>
      </c>
      <c r="E151" s="14">
        <f t="shared" si="24"/>
      </c>
    </row>
    <row r="152" spans="1:5" ht="12.75">
      <c r="A152" s="12">
        <f t="shared" si="20"/>
      </c>
      <c r="B152" s="13">
        <f t="shared" si="21"/>
      </c>
      <c r="C152" s="13">
        <f t="shared" si="22"/>
      </c>
      <c r="D152" s="14">
        <f t="shared" si="23"/>
      </c>
      <c r="E152" s="14">
        <f t="shared" si="24"/>
      </c>
    </row>
    <row r="153" spans="1:5" ht="12.75">
      <c r="A153" s="12">
        <f t="shared" si="20"/>
      </c>
      <c r="B153" s="13">
        <f t="shared" si="21"/>
      </c>
      <c r="C153" s="13">
        <f t="shared" si="22"/>
      </c>
      <c r="D153" s="14">
        <f t="shared" si="23"/>
      </c>
      <c r="E153" s="14">
        <f t="shared" si="24"/>
      </c>
    </row>
    <row r="154" spans="1:5" ht="12.75">
      <c r="A154" s="12">
        <f t="shared" si="20"/>
      </c>
      <c r="B154" s="13">
        <f t="shared" si="21"/>
      </c>
      <c r="C154" s="13">
        <f t="shared" si="22"/>
      </c>
      <c r="D154" s="14">
        <f t="shared" si="23"/>
      </c>
      <c r="E154" s="14">
        <f t="shared" si="24"/>
      </c>
    </row>
    <row r="155" spans="1:5" ht="12.75">
      <c r="A155" s="12">
        <f t="shared" si="20"/>
      </c>
      <c r="B155" s="13">
        <f t="shared" si="21"/>
      </c>
      <c r="C155" s="13">
        <f t="shared" si="22"/>
      </c>
      <c r="D155" s="14">
        <f t="shared" si="23"/>
      </c>
      <c r="E155" s="14">
        <f t="shared" si="24"/>
      </c>
    </row>
    <row r="156" spans="1:5" ht="12.75">
      <c r="A156" s="12">
        <f t="shared" si="20"/>
      </c>
      <c r="B156" s="13">
        <f t="shared" si="21"/>
      </c>
      <c r="C156" s="13">
        <f t="shared" si="22"/>
      </c>
      <c r="D156" s="14">
        <f t="shared" si="23"/>
      </c>
      <c r="E156" s="14">
        <f t="shared" si="24"/>
      </c>
    </row>
    <row r="157" spans="1:5" ht="12.75">
      <c r="A157" s="12">
        <f t="shared" si="20"/>
      </c>
      <c r="B157" s="13">
        <f t="shared" si="21"/>
      </c>
      <c r="C157" s="13">
        <f t="shared" si="22"/>
      </c>
      <c r="D157" s="14">
        <f t="shared" si="23"/>
      </c>
      <c r="E157" s="14">
        <f t="shared" si="24"/>
      </c>
    </row>
    <row r="158" spans="1:5" ht="12.75">
      <c r="A158" s="12">
        <f t="shared" si="20"/>
      </c>
      <c r="B158" s="13">
        <f t="shared" si="21"/>
      </c>
      <c r="C158" s="13">
        <f t="shared" si="22"/>
      </c>
      <c r="D158" s="14">
        <f t="shared" si="23"/>
      </c>
      <c r="E158" s="14">
        <f t="shared" si="24"/>
      </c>
    </row>
    <row r="159" spans="1:5" ht="12.75">
      <c r="A159" s="12">
        <f t="shared" si="20"/>
      </c>
      <c r="B159" s="13">
        <f t="shared" si="21"/>
      </c>
      <c r="C159" s="13">
        <f t="shared" si="22"/>
      </c>
      <c r="D159" s="14">
        <f t="shared" si="23"/>
      </c>
      <c r="E159" s="14">
        <f t="shared" si="24"/>
      </c>
    </row>
    <row r="160" spans="1:5" ht="12.75">
      <c r="A160" s="12">
        <f t="shared" si="20"/>
      </c>
      <c r="B160" s="13">
        <f t="shared" si="21"/>
      </c>
      <c r="C160" s="13">
        <f t="shared" si="22"/>
      </c>
      <c r="D160" s="14">
        <f t="shared" si="23"/>
      </c>
      <c r="E160" s="14">
        <f t="shared" si="24"/>
      </c>
    </row>
    <row r="161" spans="1:5" ht="12.75">
      <c r="A161" s="12">
        <f t="shared" si="20"/>
      </c>
      <c r="B161" s="13">
        <f t="shared" si="21"/>
      </c>
      <c r="C161" s="13">
        <f t="shared" si="22"/>
      </c>
      <c r="D161" s="14">
        <f t="shared" si="23"/>
      </c>
      <c r="E161" s="14">
        <f t="shared" si="24"/>
      </c>
    </row>
    <row r="162" spans="1:5" ht="12.75">
      <c r="A162" s="12">
        <f t="shared" si="20"/>
      </c>
      <c r="B162" s="13">
        <f t="shared" si="21"/>
      </c>
      <c r="C162" s="13">
        <f t="shared" si="22"/>
      </c>
      <c r="D162" s="14">
        <f t="shared" si="23"/>
      </c>
      <c r="E162" s="14">
        <f t="shared" si="24"/>
      </c>
    </row>
    <row r="163" spans="1:5" ht="12.75">
      <c r="A163" s="12">
        <f t="shared" si="20"/>
      </c>
      <c r="B163" s="13">
        <f t="shared" si="21"/>
      </c>
      <c r="C163" s="13">
        <f t="shared" si="22"/>
      </c>
      <c r="D163" s="14">
        <f t="shared" si="23"/>
      </c>
      <c r="E163" s="14">
        <f t="shared" si="24"/>
      </c>
    </row>
    <row r="164" spans="1:5" ht="12.75">
      <c r="A164" s="12">
        <f t="shared" si="20"/>
      </c>
      <c r="B164" s="13">
        <f t="shared" si="21"/>
      </c>
      <c r="C164" s="13">
        <f t="shared" si="22"/>
      </c>
      <c r="D164" s="14">
        <f t="shared" si="23"/>
      </c>
      <c r="E164" s="14">
        <f t="shared" si="24"/>
      </c>
    </row>
    <row r="165" spans="1:5" ht="12.75">
      <c r="A165" s="12">
        <f>IF(OR(A164="",A164&gt;=E$5*E$6),"",A164+1)</f>
      </c>
      <c r="B165" s="13">
        <f>IF(A165="","",(E164-IF(E$7=1,D165,0))*E$4/E$5)</f>
      </c>
      <c r="C165" s="13">
        <f>IF(A165="","",D165-B165)</f>
      </c>
      <c r="D165" s="14">
        <f>IF(A165="","",D164)</f>
      </c>
      <c r="E165" s="14">
        <f>IF(A165="","",E164-C165)</f>
      </c>
    </row>
    <row r="166" spans="1:5" ht="12.75">
      <c r="A166" s="12">
        <f>IF(OR(A165="",A165&gt;=E$5*E$6),"",A165+1)</f>
      </c>
      <c r="B166" s="13">
        <f>IF(A166="","",(E165-IF(E$7=1,D166,0))*E$4/E$5)</f>
      </c>
      <c r="C166" s="13">
        <f>IF(A166="","",D166-B166)</f>
      </c>
      <c r="D166" s="14">
        <f>IF(A166="","",D165)</f>
      </c>
      <c r="E166" s="14">
        <f>IF(A166="","",E165-C166)</f>
      </c>
    </row>
  </sheetData>
  <sheetProtection/>
  <mergeCells count="10">
    <mergeCell ref="H32:J32"/>
    <mergeCell ref="H33:J33"/>
    <mergeCell ref="H34:J34"/>
    <mergeCell ref="Q2:R2"/>
    <mergeCell ref="A1:E1"/>
    <mergeCell ref="H1:K1"/>
    <mergeCell ref="H10:K10"/>
    <mergeCell ref="H20:K20"/>
    <mergeCell ref="H30:K30"/>
    <mergeCell ref="H31:J31"/>
  </mergeCell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M5" sqref="M5:M28"/>
    </sheetView>
  </sheetViews>
  <sheetFormatPr defaultColWidth="11.421875" defaultRowHeight="12.75"/>
  <cols>
    <col min="1" max="1" width="12.28125" style="0" bestFit="1" customWidth="1"/>
    <col min="2" max="2" width="5.28125" style="0" customWidth="1"/>
    <col min="3" max="3" width="25.7109375" style="0" customWidth="1"/>
  </cols>
  <sheetData>
    <row r="1" spans="1:3" ht="12.75">
      <c r="A1" s="24">
        <v>500</v>
      </c>
      <c r="B1" s="20">
        <f>1+A2/A5</f>
        <v>1.035</v>
      </c>
      <c r="C1" s="24" t="s">
        <v>27</v>
      </c>
    </row>
    <row r="2" spans="1:3" ht="12.75">
      <c r="A2" s="19">
        <v>0.035</v>
      </c>
      <c r="B2" s="20">
        <f>A4/A5*A1+(A2/A5)*A1*(A4/A5+1)/2</f>
        <v>6113.75</v>
      </c>
      <c r="C2" s="24" t="s">
        <v>2</v>
      </c>
    </row>
    <row r="3" spans="1:3" ht="12.75">
      <c r="A3" s="24">
        <v>30000</v>
      </c>
      <c r="B3" s="20">
        <f>IF(A6=1,1+A2/A4,1)</f>
        <v>1</v>
      </c>
      <c r="C3" s="24" t="s">
        <v>28</v>
      </c>
    </row>
    <row r="4" spans="1:3" ht="12.75">
      <c r="A4" s="25">
        <v>12</v>
      </c>
      <c r="B4" s="24"/>
      <c r="C4" s="24" t="s">
        <v>22</v>
      </c>
    </row>
    <row r="5" spans="1:13" ht="12.75">
      <c r="A5" s="24">
        <v>1</v>
      </c>
      <c r="B5" s="24"/>
      <c r="C5" s="24" t="s">
        <v>23</v>
      </c>
      <c r="E5" s="41" t="s">
        <v>37</v>
      </c>
      <c r="F5" s="42"/>
      <c r="G5" s="43"/>
      <c r="H5" s="41" t="s">
        <v>38</v>
      </c>
      <c r="I5" s="42"/>
      <c r="J5" s="40"/>
      <c r="K5" s="40"/>
      <c r="M5" s="41" t="s">
        <v>40</v>
      </c>
    </row>
    <row r="6" spans="1:13" ht="12.75">
      <c r="A6" s="24">
        <v>0</v>
      </c>
      <c r="B6" s="24"/>
      <c r="E6" s="43">
        <v>2</v>
      </c>
      <c r="F6" s="43"/>
      <c r="G6" s="41" t="s">
        <v>39</v>
      </c>
      <c r="H6" s="42"/>
      <c r="I6" s="43"/>
      <c r="J6" s="41" t="s">
        <v>40</v>
      </c>
      <c r="K6" s="42"/>
      <c r="M6" s="41" t="s">
        <v>42</v>
      </c>
    </row>
    <row r="7" spans="1:13" ht="12.75">
      <c r="A7" s="25"/>
      <c r="B7" s="24"/>
      <c r="E7" s="43">
        <v>3</v>
      </c>
      <c r="F7" s="43"/>
      <c r="G7" s="41" t="s">
        <v>41</v>
      </c>
      <c r="H7" s="42"/>
      <c r="I7" s="43"/>
      <c r="J7" s="41" t="s">
        <v>42</v>
      </c>
      <c r="K7" s="42"/>
      <c r="M7" s="41" t="s">
        <v>44</v>
      </c>
    </row>
    <row r="8" spans="1:13" ht="12.75">
      <c r="A8" s="20">
        <f>LN(B1+(B1-1)*(A3-B2/B3)/B2*B3)/LN(B1)/A5</f>
        <v>4.607170955864079</v>
      </c>
      <c r="B8" s="24"/>
      <c r="E8" s="43">
        <v>4</v>
      </c>
      <c r="F8" s="43"/>
      <c r="G8" s="41" t="s">
        <v>43</v>
      </c>
      <c r="H8" s="42"/>
      <c r="I8" s="43"/>
      <c r="J8" s="41" t="s">
        <v>44</v>
      </c>
      <c r="K8" s="42"/>
      <c r="M8" s="41" t="s">
        <v>46</v>
      </c>
    </row>
    <row r="9" spans="1:13" ht="12.75">
      <c r="A9" s="26"/>
      <c r="E9" s="43">
        <v>5</v>
      </c>
      <c r="F9" s="43"/>
      <c r="G9" s="41" t="s">
        <v>45</v>
      </c>
      <c r="H9" s="42"/>
      <c r="I9" s="43"/>
      <c r="J9" s="41" t="s">
        <v>46</v>
      </c>
      <c r="K9" s="42"/>
      <c r="M9" s="41" t="s">
        <v>48</v>
      </c>
    </row>
    <row r="10" spans="5:13" ht="12.75">
      <c r="E10" s="43">
        <v>6</v>
      </c>
      <c r="F10" s="43"/>
      <c r="G10" s="41" t="s">
        <v>47</v>
      </c>
      <c r="H10" s="42"/>
      <c r="I10" s="43"/>
      <c r="J10" s="41" t="s">
        <v>48</v>
      </c>
      <c r="K10" s="42"/>
      <c r="M10" s="41" t="s">
        <v>50</v>
      </c>
    </row>
    <row r="11" spans="5:13" ht="12.75">
      <c r="E11" s="43">
        <v>7</v>
      </c>
      <c r="F11" s="43"/>
      <c r="G11" s="41" t="s">
        <v>49</v>
      </c>
      <c r="H11" s="42"/>
      <c r="I11" s="43"/>
      <c r="J11" s="41" t="s">
        <v>50</v>
      </c>
      <c r="K11" s="42"/>
      <c r="M11" s="41" t="s">
        <v>52</v>
      </c>
    </row>
    <row r="12" spans="5:13" ht="12.75">
      <c r="E12" s="43">
        <v>8</v>
      </c>
      <c r="F12" s="43"/>
      <c r="G12" s="41" t="s">
        <v>51</v>
      </c>
      <c r="H12" s="42"/>
      <c r="I12" s="43"/>
      <c r="J12" s="41" t="s">
        <v>52</v>
      </c>
      <c r="K12" s="42"/>
      <c r="M12" s="41" t="s">
        <v>54</v>
      </c>
    </row>
    <row r="13" spans="5:13" ht="12.75">
      <c r="E13" s="43">
        <v>9</v>
      </c>
      <c r="F13" s="43"/>
      <c r="G13" s="41" t="s">
        <v>53</v>
      </c>
      <c r="H13" s="42"/>
      <c r="I13" s="43"/>
      <c r="J13" s="41" t="s">
        <v>54</v>
      </c>
      <c r="K13" s="42"/>
      <c r="M13" s="41" t="s">
        <v>56</v>
      </c>
    </row>
    <row r="14" spans="5:13" ht="12.75">
      <c r="E14" s="43">
        <v>10</v>
      </c>
      <c r="F14" s="43"/>
      <c r="G14" s="41" t="s">
        <v>55</v>
      </c>
      <c r="H14" s="42"/>
      <c r="I14" s="43"/>
      <c r="J14" s="41" t="s">
        <v>56</v>
      </c>
      <c r="K14" s="42"/>
      <c r="M14" s="41" t="s">
        <v>58</v>
      </c>
    </row>
    <row r="15" spans="5:13" ht="12.75">
      <c r="E15" s="43">
        <v>11</v>
      </c>
      <c r="F15" s="43"/>
      <c r="G15" s="41" t="s">
        <v>57</v>
      </c>
      <c r="H15" s="42"/>
      <c r="I15" s="43"/>
      <c r="J15" s="41" t="s">
        <v>58</v>
      </c>
      <c r="K15" s="42"/>
      <c r="M15" s="41" t="s">
        <v>60</v>
      </c>
    </row>
    <row r="16" spans="5:13" ht="12.75">
      <c r="E16" s="43">
        <v>12</v>
      </c>
      <c r="F16" s="43"/>
      <c r="G16" s="41" t="s">
        <v>59</v>
      </c>
      <c r="H16" s="42"/>
      <c r="I16" s="43"/>
      <c r="J16" s="41" t="s">
        <v>60</v>
      </c>
      <c r="K16" s="42"/>
      <c r="M16" s="41" t="s">
        <v>62</v>
      </c>
    </row>
    <row r="17" spans="5:13" ht="12.75">
      <c r="E17" s="43">
        <v>13</v>
      </c>
      <c r="F17" s="43"/>
      <c r="G17" s="41" t="s">
        <v>61</v>
      </c>
      <c r="H17" s="42"/>
      <c r="I17" s="43"/>
      <c r="J17" s="41" t="s">
        <v>62</v>
      </c>
      <c r="K17" s="42"/>
      <c r="M17" s="41" t="s">
        <v>64</v>
      </c>
    </row>
    <row r="18" spans="5:13" ht="12.75">
      <c r="E18" s="43">
        <v>14</v>
      </c>
      <c r="F18" s="43"/>
      <c r="G18" s="41" t="s">
        <v>63</v>
      </c>
      <c r="H18" s="42"/>
      <c r="I18" s="43"/>
      <c r="J18" s="41" t="s">
        <v>64</v>
      </c>
      <c r="K18" s="42"/>
      <c r="M18" s="41" t="s">
        <v>66</v>
      </c>
    </row>
    <row r="19" spans="5:13" ht="12.75">
      <c r="E19" s="43">
        <v>15</v>
      </c>
      <c r="F19" s="43"/>
      <c r="G19" s="41" t="s">
        <v>65</v>
      </c>
      <c r="H19" s="42"/>
      <c r="I19" s="43"/>
      <c r="J19" s="41" t="s">
        <v>66</v>
      </c>
      <c r="K19" s="42"/>
      <c r="M19" s="41" t="s">
        <v>68</v>
      </c>
    </row>
    <row r="20" spans="5:13" ht="12.75">
      <c r="E20" s="43">
        <v>16</v>
      </c>
      <c r="F20" s="43"/>
      <c r="G20" s="41" t="s">
        <v>67</v>
      </c>
      <c r="H20" s="42"/>
      <c r="I20" s="43"/>
      <c r="J20" s="41" t="s">
        <v>68</v>
      </c>
      <c r="K20" s="42"/>
      <c r="M20" s="41" t="s">
        <v>70</v>
      </c>
    </row>
    <row r="21" spans="5:13" ht="12.75">
      <c r="E21" s="43">
        <v>17</v>
      </c>
      <c r="F21" s="43"/>
      <c r="G21" s="41" t="s">
        <v>69</v>
      </c>
      <c r="H21" s="42"/>
      <c r="I21" s="43"/>
      <c r="J21" s="41" t="s">
        <v>70</v>
      </c>
      <c r="K21" s="42"/>
      <c r="M21" s="41" t="s">
        <v>72</v>
      </c>
    </row>
    <row r="22" spans="5:13" ht="12.75">
      <c r="E22" s="43">
        <v>18</v>
      </c>
      <c r="F22" s="43"/>
      <c r="G22" s="41" t="s">
        <v>71</v>
      </c>
      <c r="H22" s="42"/>
      <c r="I22" s="43"/>
      <c r="J22" s="41" t="s">
        <v>72</v>
      </c>
      <c r="K22" s="42"/>
      <c r="M22" s="41" t="s">
        <v>74</v>
      </c>
    </row>
    <row r="23" spans="5:13" ht="12.75">
      <c r="E23" s="43">
        <v>19</v>
      </c>
      <c r="F23" s="43"/>
      <c r="G23" s="41" t="s">
        <v>73</v>
      </c>
      <c r="H23" s="42"/>
      <c r="I23" s="43"/>
      <c r="J23" s="41" t="s">
        <v>74</v>
      </c>
      <c r="K23" s="42"/>
      <c r="M23" s="41" t="s">
        <v>76</v>
      </c>
    </row>
    <row r="24" spans="5:13" ht="12.75">
      <c r="E24" s="43">
        <v>20</v>
      </c>
      <c r="F24" s="43"/>
      <c r="G24" s="41" t="s">
        <v>75</v>
      </c>
      <c r="H24" s="42"/>
      <c r="I24" s="43"/>
      <c r="J24" s="41" t="s">
        <v>76</v>
      </c>
      <c r="K24" s="42"/>
      <c r="M24" s="41" t="s">
        <v>78</v>
      </c>
    </row>
    <row r="25" spans="5:13" ht="12.75">
      <c r="E25" s="43">
        <v>21</v>
      </c>
      <c r="F25" s="43"/>
      <c r="G25" s="41" t="s">
        <v>77</v>
      </c>
      <c r="H25" s="42"/>
      <c r="I25" s="43"/>
      <c r="J25" s="41" t="s">
        <v>78</v>
      </c>
      <c r="K25" s="42"/>
      <c r="M25" s="41" t="s">
        <v>80</v>
      </c>
    </row>
    <row r="26" spans="5:13" ht="12.75">
      <c r="E26" s="43">
        <v>22</v>
      </c>
      <c r="F26" s="43"/>
      <c r="G26" s="41" t="s">
        <v>79</v>
      </c>
      <c r="H26" s="42"/>
      <c r="I26" s="43"/>
      <c r="J26" s="41" t="s">
        <v>80</v>
      </c>
      <c r="K26" s="42"/>
      <c r="M26" s="41" t="s">
        <v>82</v>
      </c>
    </row>
    <row r="27" spans="5:13" ht="12.75">
      <c r="E27" s="43">
        <v>23</v>
      </c>
      <c r="F27" s="43"/>
      <c r="G27" s="41" t="s">
        <v>81</v>
      </c>
      <c r="H27" s="42"/>
      <c r="I27" s="43"/>
      <c r="J27" s="41" t="s">
        <v>82</v>
      </c>
      <c r="K27" s="42"/>
      <c r="M27" s="41" t="s">
        <v>84</v>
      </c>
    </row>
    <row r="28" spans="5:13" ht="12.75">
      <c r="E28" s="43">
        <v>24</v>
      </c>
      <c r="F28" s="43"/>
      <c r="G28" s="41" t="s">
        <v>83</v>
      </c>
      <c r="H28" s="42"/>
      <c r="I28" s="43"/>
      <c r="J28" s="41" t="s">
        <v>84</v>
      </c>
      <c r="K28" s="42"/>
      <c r="M28" s="41" t="s">
        <v>86</v>
      </c>
    </row>
    <row r="29" spans="5:11" ht="12.75">
      <c r="E29" s="43">
        <v>25</v>
      </c>
      <c r="F29" s="43"/>
      <c r="G29" s="41" t="s">
        <v>85</v>
      </c>
      <c r="H29" s="42"/>
      <c r="I29" s="43"/>
      <c r="J29" s="41" t="s">
        <v>86</v>
      </c>
      <c r="K29" s="42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Henrich Publikationen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Wolfgang</cp:lastModifiedBy>
  <dcterms:created xsi:type="dcterms:W3CDTF">2007-01-10T07:20:56Z</dcterms:created>
  <dcterms:modified xsi:type="dcterms:W3CDTF">2014-12-31T13:28:09Z</dcterms:modified>
  <cp:category/>
  <cp:version/>
  <cp:contentType/>
  <cp:contentStatus/>
</cp:coreProperties>
</file>